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Level 2 Sentences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<sst xmlns="http://schemas.openxmlformats.org/spreadsheetml/2006/main" count="23" uniqueCount="19">
  <si>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ASL (Fingerspell the letters)</t>
  </si>
  <si>
    <t>HOW YOU SIGN L-E-F-T?</t>
  </si>
  <si>
    <t>CHESS (Fingerspell the word)</t>
  </si>
  <si>
    <t>GAS (Fingerspell the word)</t>
  </si>
  <si>
    <t>BOOKSTORE</t>
  </si>
  <si>
    <r>
      <t>CL:C-</t>
    </r>
    <r>
      <rPr>
        <b/>
        <i/>
        <sz val="8"/>
        <color indexed="8"/>
        <rFont val="Tahoma"/>
        <family val="2"/>
      </rPr>
      <t>coin</t>
    </r>
    <r>
      <rPr>
        <b/>
        <sz val="8"/>
        <color indexed="8"/>
        <rFont val="Tahoma"/>
        <family val="2"/>
      </rPr>
      <t xml:space="preserve"> (index  and thumb) (See: Video)</t>
    </r>
  </si>
  <si>
    <t>S-U-N (Fingerspell the word)</t>
  </si>
  <si>
    <t>WORD 10</t>
  </si>
  <si>
    <t>WORD 9</t>
  </si>
  <si>
    <t>WORD 8</t>
  </si>
  <si>
    <t>WORD 7</t>
  </si>
  <si>
    <t>WORD 6</t>
  </si>
  <si>
    <t>WORD 5</t>
  </si>
  <si>
    <t>WORD 4</t>
  </si>
  <si>
    <t>WORD 3</t>
  </si>
  <si>
    <t>WORD 2</t>
  </si>
  <si>
    <t>WORD 1</t>
  </si>
  <si>
    <t>SENTENCE IN ASL</t>
  </si>
  <si>
    <t>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</si>
</sst>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8"/>
      <color theme="1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30"/>
      <name val="Tahoma"/>
      <family val="2"/>
    </font>
    <font>
      <b/>
      <u val="single"/>
      <sz val="8"/>
      <color indexed="30"/>
      <name val="Tahoma"/>
      <family val="2"/>
    </font>
    <font>
      <b/>
      <i/>
      <sz val="8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sz val="8"/>
      <color indexed="9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u val="single"/>
      <sz val="8"/>
      <color rgb="FF0563C1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sz val="18"/>
      <color theme="3"/>
      <name val="Calibri Light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8"/>
      <color theme="10"/>
      <name val="Tahoma"/>
      <family val="2"/>
    </font>
    <font>
      <b/>
      <sz val="8"/>
      <color rgb="FF0563C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9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Protection="0">
      <alignment vertical="center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 inden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1" xfId="0" applyFont="1" applyFill="1" applyBorder="1" applyAlignment="1">
      <alignment horizontal="left" vertical="center" wrapText="1" indent="1"/>
    </xf>
    <xf numFmtId="0" fontId="41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42" fillId="0" borderId="11" xfId="52" applyFont="1" applyFill="1" applyBorder="1" applyAlignment="1">
      <alignment horizontal="left" vertical="center" wrapText="1" indent="1"/>
    </xf>
    <xf numFmtId="0" fontId="39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 indent="1"/>
    </xf>
    <xf numFmtId="0" fontId="41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42" fillId="0" borderId="14" xfId="52" applyFont="1" applyFill="1" applyBorder="1" applyAlignment="1">
      <alignment horizontal="left" vertical="center" wrapText="1" indent="1"/>
    </xf>
    <xf numFmtId="0" fontId="39" fillId="0" borderId="15" xfId="0" applyFont="1" applyFill="1" applyBorder="1" applyAlignment="1">
      <alignment horizontal="center" vertical="center"/>
    </xf>
    <xf numFmtId="0" fontId="41" fillId="0" borderId="14" xfId="52" applyFont="1" applyFill="1" applyBorder="1" applyAlignment="1">
      <alignment horizontal="left" vertical="center" wrapText="1" indent="1"/>
    </xf>
    <xf numFmtId="0" fontId="41" fillId="0" borderId="14" xfId="52" applyNumberFormat="1" applyFont="1" applyFill="1" applyBorder="1" applyAlignment="1" applyProtection="1">
      <alignment horizontal="left" vertical="center" wrapText="1" indent="1"/>
      <protection/>
    </xf>
    <xf numFmtId="0" fontId="0" fillId="0" borderId="14" xfId="0" applyFont="1" applyFill="1" applyBorder="1" applyAlignment="1">
      <alignment horizontal="left" wrapText="1" indent="1"/>
    </xf>
    <xf numFmtId="0" fontId="39" fillId="0" borderId="14" xfId="0" applyFont="1" applyFill="1" applyBorder="1" applyAlignment="1">
      <alignment horizontal="left" vertical="center" wrapText="1" indent="1"/>
    </xf>
    <xf numFmtId="0" fontId="41" fillId="0" borderId="14" xfId="52" applyFont="1" applyFill="1" applyBorder="1" applyAlignment="1">
      <alignment horizontal="left" wrapText="1" indent="1"/>
    </xf>
    <xf numFmtId="0" fontId="41" fillId="0" borderId="13" xfId="52" applyNumberFormat="1" applyFont="1" applyFill="1" applyBorder="1" applyAlignment="1" applyProtection="1">
      <alignment horizontal="left" vertical="center" wrapText="1" indent="1"/>
      <protection/>
    </xf>
    <xf numFmtId="0" fontId="41" fillId="0" borderId="14" xfId="52" applyNumberFormat="1" applyFont="1" applyFill="1" applyBorder="1" applyAlignment="1" applyProtection="1" quotePrefix="1">
      <alignment horizontal="left" vertical="center" wrapText="1" indent="1"/>
      <protection/>
    </xf>
    <xf numFmtId="0" fontId="41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43" fillId="0" borderId="0" xfId="0" applyFont="1" applyAlignment="1">
      <alignment/>
    </xf>
    <xf numFmtId="0" fontId="44" fillId="0" borderId="16" xfId="0" applyFont="1" applyFill="1" applyBorder="1" applyAlignment="1">
      <alignment horizontal="left" vertical="top" wrapText="1" indent="1"/>
    </xf>
    <xf numFmtId="0" fontId="44" fillId="0" borderId="17" xfId="0" applyFont="1" applyFill="1" applyBorder="1" applyAlignment="1">
      <alignment horizontal="left" vertical="top" wrapText="1" indent="1"/>
    </xf>
    <xf numFmtId="0" fontId="45" fillId="0" borderId="17" xfId="0" applyFont="1" applyFill="1" applyBorder="1" applyAlignment="1">
      <alignment horizontal="left" vertical="top" wrapText="1" indent="1"/>
    </xf>
    <xf numFmtId="0" fontId="44" fillId="0" borderId="18" xfId="0" applyFont="1" applyFill="1" applyBorder="1" applyAlignment="1">
      <alignment horizontal="center" vertical="top"/>
    </xf>
    <xf numFmtId="0" fontId="41" fillId="0" borderId="11" xfId="52" applyFont="1" applyFill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2471213" displayName="Table2471213" ref="A1:L301" comment="" totalsRowShown="0">
  <autoFilter ref="A1:L301"/>
  <tableColumns count="12">
    <tableColumn id="1" name="#"/>
    <tableColumn id="3" name="SENTENCE IN ASL"/>
    <tableColumn id="4" name="WORD 1"/>
    <tableColumn id="5" name="WORD 2"/>
    <tableColumn id="6" name="WORD 3"/>
    <tableColumn id="7" name="WORD 4"/>
    <tableColumn id="8" name="WORD 5"/>
    <tableColumn id="9" name="WORD 6"/>
    <tableColumn id="10" name="WORD 7"/>
    <tableColumn id="11" name="WORD 8"/>
    <tableColumn id="2" name="WORD 9"/>
    <tableColumn id="12" name="WORD 1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../../AppData/Roaming/Microsoft/AppData/Roaming/Microsoft/AppData/Roaming/Microsoft/AppData/Roaming/Microsoft/AppData/Roaming/Microsoft/Excel/=HYPERLINK(%22http:/www.lifeprint.com/asl101/pages-signs/18/car-crash-how-many-times-you.htm%22,%22CAR%20CL:/CL:-%22crash%22%20HOW-MANY%20TIME%20YOU?%22)" TargetMode="External" /><Relationship Id="rId2" Type="http://schemas.openxmlformats.org/officeDocument/2006/relationships/hyperlink" Target="file://../../AppData/Roaming/Microsoft/AppData/Roaming/Microsoft/AppData/Roaming/Microsoft/AppData/Roaming/Microsoft/AppData/Roaming/Microsoft/Excel/=HYPERLINK(%22http:/www.lifeprint.com/asl101/pages-signs/18/how-you-sign-rocket.htm%22,%22HOW%20YOU%20SIGN%20%22R-O-C-K-E-T%22?%22)" TargetMode="External" /><Relationship Id="rId3" Type="http://schemas.openxmlformats.org/officeDocument/2006/relationships/hyperlink" Target="file://../../AppData/Roaming/Microsoft/AppData/Roaming/Microsoft/AppData/Roaming/Microsoft/AppData/Roaming/Microsoft/AppData/Roaming/Microsoft/Excel/=HYPERLINK(%22http:/www.lifeprint.com/asl101/pages-signs/18/you-prefer-car-or-truck.htm%22,%22YOU%20PREFER%20CAR%20%5bbodyshift-%22or%22%5d%20TRUCK?%22)" TargetMode="External" /><Relationship Id="rId4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tabSelected="1" zoomScalePageLayoutView="0" workbookViewId="0" topLeftCell="A1">
      <pane ySplit="1" topLeftCell="A295" activePane="bottomLeft" state="frozen"/>
      <selection pane="topLeft" activeCell="A1" sqref="A1"/>
      <selection pane="bottomLeft" activeCell="E304" sqref="E304"/>
    </sheetView>
  </sheetViews>
  <sheetFormatPr defaultColWidth="38.5" defaultRowHeight="34.5" customHeight="1"/>
  <cols>
    <col min="1" max="1" width="4.5" style="1" customWidth="1"/>
    <col min="2" max="2" width="38.5" style="2" customWidth="1"/>
    <col min="3" max="12" width="20.66015625" style="2" customWidth="1"/>
    <col min="13" max="16384" width="38.5" style="1" customWidth="1"/>
  </cols>
  <sheetData>
    <row r="1" spans="1:12" s="22" customFormat="1" ht="15" customHeight="1">
      <c r="A1" s="26" t="s">
        <v>18</v>
      </c>
      <c r="B1" s="25" t="s">
        <v>17</v>
      </c>
      <c r="C1" s="24" t="s">
        <v>16</v>
      </c>
      <c r="D1" s="24" t="s">
        <v>15</v>
      </c>
      <c r="E1" s="24" t="s">
        <v>14</v>
      </c>
      <c r="F1" s="24" t="s">
        <v>13</v>
      </c>
      <c r="G1" s="24" t="s">
        <v>12</v>
      </c>
      <c r="H1" s="24" t="s">
        <v>11</v>
      </c>
      <c r="I1" s="24" t="s">
        <v>10</v>
      </c>
      <c r="J1" s="24" t="s">
        <v>9</v>
      </c>
      <c r="K1" s="24" t="s">
        <v>8</v>
      </c>
      <c r="L1" s="23" t="s">
        <v>7</v>
      </c>
    </row>
    <row r="2" spans="1:12" s="3" customFormat="1" ht="34.5" customHeight="1">
      <c r="A2" s="13">
        <v>16</v>
      </c>
      <c r="B2" s="14" t="str">
        <f>HYPERLINK("http://www.lifeprint.com/asl101/pages-signs/16/man-woman-you-think-better-driver-who.htm","MAN [bodyshift] WOMAN, YOU THINK BETTER DRIVER WHO?")</f>
        <v>MAN [bodyshift] WOMAN, YOU THINK BETTER DRIVER WHO?</v>
      </c>
      <c r="C2" s="12" t="str">
        <f>HYPERLINK("http://www.lifeprint.com/asl101/pages-signs/b/better.htm","BETTER")</f>
        <v>BETTER</v>
      </c>
      <c r="D2" s="11" t="str">
        <f>HYPERLINK("http://www.lifeprint.com/asl101/pages-signs/o/or.htm","Bodyshift, OR")</f>
        <v>Bodyshift, OR</v>
      </c>
      <c r="E2" s="12" t="str">
        <f>HYPERLINK("http://www.lifeprint.com/asl101/pages-signs/c/cardrive.htm","DRIVE")</f>
        <v>DRIVE</v>
      </c>
      <c r="F2" s="12" t="str">
        <f>HYPERLINK("http://www.lifeprint.com/asl101/pages-signs/m/man.htm","MAN")</f>
        <v>MAN</v>
      </c>
      <c r="G2" s="11" t="str">
        <f>HYPERLINK("http://www.lifeprint.com/asl101/pages-signs/t/think.htm","THINK")</f>
        <v>THINK</v>
      </c>
      <c r="H2" s="11" t="str">
        <f>HYPERLINK("http://www.lifeprint.com/asl101/pages-signs/w/who.htm","WHO")</f>
        <v>WHO</v>
      </c>
      <c r="I2" s="11" t="str">
        <f>HYPERLINK("http://www.lifeprint.com/asl101/pages-signs/w/woman.htm","WOMAN")</f>
        <v>WOMAN</v>
      </c>
      <c r="J2" s="11" t="str">
        <f>HYPERLINK("http://www.lifeprint.com/asl101/pages-layout/indexing.htm","YOU")</f>
        <v>YOU</v>
      </c>
      <c r="K2" s="10"/>
      <c r="L2" s="9"/>
    </row>
    <row r="3" spans="1:12" s="3" customFormat="1" ht="34.5" customHeight="1">
      <c r="A3" s="13">
        <v>16</v>
      </c>
      <c r="B3" s="14" t="str">
        <f>HYPERLINK("http://www.lifeprint.com/asl101/pages-signs/16/you-graduate-soon-you.htm","YOU GRADUATE SOON YOU?")</f>
        <v>YOU GRADUATE SOON YOU?</v>
      </c>
      <c r="C3" s="12" t="str">
        <f>HYPERLINK("http://www.lifeprint.com/asl101/pages-signs/g/graduate.htm","GRADUATE")</f>
        <v>GRADUATE</v>
      </c>
      <c r="D3" s="12" t="str">
        <f>HYPERLINK("http://www.lifeprint.com/asl101/pages-signs/s/soon.htm","SOON")</f>
        <v>SOON</v>
      </c>
      <c r="E3" s="11" t="str">
        <f>HYPERLINK("http://www.lifeprint.com/asl101/pages-layout/indexing.htm","YOU")</f>
        <v>YOU</v>
      </c>
      <c r="F3" s="10"/>
      <c r="G3" s="10"/>
      <c r="H3" s="10"/>
      <c r="I3" s="10"/>
      <c r="J3" s="10"/>
      <c r="K3" s="10"/>
      <c r="L3" s="9"/>
    </row>
    <row r="4" spans="1:12" s="3" customFormat="1" ht="34.5" customHeight="1">
      <c r="A4" s="13">
        <v>16</v>
      </c>
      <c r="B4" s="14" t="str">
        <f>HYPERLINK("http://www.lifeprint.com/asl101/pages-signs/16/you-recently-what-do.htm","YOU RECENT what-DO?")</f>
        <v>YOU RECENT what-DO?</v>
      </c>
      <c r="C4" s="12" t="str">
        <f>HYPERLINK("http://www.lifeprint.com/asl101/pages-signs/r/recent.htm","RECENT")</f>
        <v>RECENT</v>
      </c>
      <c r="D4" s="11" t="str">
        <f>HYPERLINK("http://www.lifeprint.com/asl101/pages-signs/d/do-do.htm","what-DO, DO-what")</f>
        <v>what-DO, DO-what</v>
      </c>
      <c r="E4" s="11" t="str">
        <f>HYPERLINK("http://www.lifeprint.com/asl101/pages-layout/indexing.htm","YOU")</f>
        <v>YOU</v>
      </c>
      <c r="F4" s="10"/>
      <c r="G4" s="10"/>
      <c r="H4" s="10"/>
      <c r="I4" s="10"/>
      <c r="J4" s="10"/>
      <c r="K4" s="10"/>
      <c r="L4" s="9"/>
    </row>
    <row r="5" spans="1:12" s="3" customFormat="1" ht="34.5" customHeight="1">
      <c r="A5" s="13">
        <v>16</v>
      </c>
      <c r="B5" s="14" t="str">
        <f>HYPERLINK("http://www.lifeprint.com/asl101/pages-signs/16/doctor-appointment-you-have.htm","DOCTOR APPOINTMENT, YOU HAVE?")</f>
        <v>DOCTOR APPOINTMENT, YOU HAVE?</v>
      </c>
      <c r="C5" s="12" t="str">
        <f>HYPERLINK("http://www.lifeprint.com/asl101/pages-signs/a/appointment.htm","APPOINTMENT")</f>
        <v>APPOINTMENT</v>
      </c>
      <c r="D5" s="11" t="str">
        <f>HYPERLINK("http://www.lifeprint.com/asl101/pages-signs/d/doctor.htm","DOCTOR")</f>
        <v>DOCTOR</v>
      </c>
      <c r="E5" s="11" t="str">
        <f>HYPERLINK("http://www.lifeprint.com/asl101/pages-signs/h/have.htm","HAVE")</f>
        <v>HAVE</v>
      </c>
      <c r="F5" s="11" t="str">
        <f>HYPERLINK("http://www.lifeprint.com/asl101/pages-layout/indexing.htm","YOU")</f>
        <v>YOU</v>
      </c>
      <c r="G5" s="10"/>
      <c r="H5" s="10"/>
      <c r="I5" s="10"/>
      <c r="J5" s="10"/>
      <c r="K5" s="10"/>
      <c r="L5" s="9"/>
    </row>
    <row r="6" spans="1:12" s="3" customFormat="1" ht="34.5" customHeight="1">
      <c r="A6" s="13">
        <v>16</v>
      </c>
      <c r="B6" s="14" t="str">
        <f>HYPERLINK("http://www.lifeprint.com/asl101/pages-signs/16/late-class-always-you.htm","LATE CLASS ALWAYS YOU?")</f>
        <v>LATE CLASS ALWAYS YOU?</v>
      </c>
      <c r="C6" s="12" t="str">
        <f>HYPERLINK("http://www.lifeprint.com/asl101/pages-signs/a/always.htm","ALWAYS")</f>
        <v>ALWAYS</v>
      </c>
      <c r="D6" s="12" t="str">
        <f>HYPERLINK("http://www.lifeprint.com/asl101/pages-signs/c/class.htm","CLASS")</f>
        <v>CLASS</v>
      </c>
      <c r="E6" s="12" t="str">
        <f>HYPERLINK("http://www.lifeprint.com/asl101/pages-signs/l/late.htm","LATE")</f>
        <v>LATE</v>
      </c>
      <c r="F6" s="11" t="str">
        <f>HYPERLINK("http://www.lifeprint.com/asl101/pages-layout/indexing.htm","YOU")</f>
        <v>YOU</v>
      </c>
      <c r="G6" s="10"/>
      <c r="H6" s="10"/>
      <c r="I6" s="10"/>
      <c r="J6" s="10"/>
      <c r="K6" s="10"/>
      <c r="L6" s="9"/>
    </row>
    <row r="7" spans="1:12" s="3" customFormat="1" ht="34.5" customHeight="1">
      <c r="A7" s="13">
        <v>16</v>
      </c>
      <c r="B7" s="14" t="str">
        <f>HYPERLINK("http://www.lifeprint.com/asl101/pages-signs/16/shoes-you-have-how-many.htm","SHOES, YOU HAVE, HOW-MANY?")</f>
        <v>SHOES, YOU HAVE, HOW-MANY?</v>
      </c>
      <c r="C7" s="11" t="str">
        <f>HYPERLINK("http://www.lifeprint.com/asl101/pages-signs/h/have.htm","HAVE")</f>
        <v>HAVE</v>
      </c>
      <c r="D7" s="11" t="str">
        <f>HYPERLINK("http://www.lifeprint.com/asl101/pages-signs/h/how-many.htm","HOW-MANY")</f>
        <v>HOW-MANY</v>
      </c>
      <c r="E7" s="12" t="str">
        <f>HYPERLINK("http://www.lifeprint.com/asl101/pages-signs/s/shoes.htm","SHOES")</f>
        <v>SHOES</v>
      </c>
      <c r="F7" s="11" t="str">
        <f>HYPERLINK("http://www.lifeprint.com/asl101/pages-layout/indexing.htm","YOU")</f>
        <v>YOU</v>
      </c>
      <c r="G7" s="10"/>
      <c r="H7" s="10"/>
      <c r="I7" s="10"/>
      <c r="J7" s="10"/>
      <c r="K7" s="10"/>
      <c r="L7" s="9"/>
    </row>
    <row r="8" spans="1:12" s="3" customFormat="1" ht="34.5" customHeight="1">
      <c r="A8" s="13">
        <v>16</v>
      </c>
      <c r="B8" s="14" t="str">
        <f>HYPERLINK("http://www.lifeprint.com/asl101/pages-signs/16/last-weekend-what-do.htm","PAST WEEKEND YOU what-DO?")</f>
        <v>PAST WEEKEND YOU what-DO?</v>
      </c>
      <c r="C8" s="11" t="str">
        <f>HYPERLINK("http://www.lifeprint.com/asl101/pages-signs/n/next.htm","PAST, BEFORE")</f>
        <v>PAST, BEFORE</v>
      </c>
      <c r="D8" s="12" t="str">
        <f>HYPERLINK("http://www.lifeprint.com/asl101/pages-signs/w/weekend.htm","WEEKEND")</f>
        <v>WEEKEND</v>
      </c>
      <c r="E8" s="11" t="str">
        <f>HYPERLINK("http://www.lifeprint.com/asl101/pages-signs/d/do-do.htm","what-DO, DO-what")</f>
        <v>what-DO, DO-what</v>
      </c>
      <c r="F8" s="11" t="str">
        <f>HYPERLINK("http://www.lifeprint.com/asl101/pages-layout/indexing.htm","YOU")</f>
        <v>YOU</v>
      </c>
      <c r="G8" s="10"/>
      <c r="H8" s="10"/>
      <c r="I8" s="10"/>
      <c r="J8" s="10"/>
      <c r="K8" s="10"/>
      <c r="L8" s="9"/>
    </row>
    <row r="9" spans="1:12" s="3" customFormat="1" ht="34.5" customHeight="1">
      <c r="A9" s="13">
        <v>16</v>
      </c>
      <c r="B9" s="14" t="str">
        <f>HYPERLINK("http://www.lifeprint.com/asl101/pages-signs/16/before-class-where-you.htm","BEFORE CLASS, YOU WHERE?")</f>
        <v>BEFORE CLASS, YOU WHERE?</v>
      </c>
      <c r="C9" s="12" t="str">
        <f>HYPERLINK("http://www.lifeprint.com/asl101/pages-signs/b/before.htm","BEFORE, PRIOR-TO")</f>
        <v>BEFORE, PRIOR-TO</v>
      </c>
      <c r="D9" s="12" t="str">
        <f>HYPERLINK("http://www.lifeprint.com/asl101/pages-signs/c/class.htm","CLASS")</f>
        <v>CLASS</v>
      </c>
      <c r="E9" s="11" t="str">
        <f>HYPERLINK("http://www.lifeprint.com/asl101/pages-signs/w/where","WHERE")</f>
        <v>WHERE</v>
      </c>
      <c r="F9" s="11" t="str">
        <f>HYPERLINK("http://www.lifeprint.com/asl101/pages-layout/indexing.htm","YOU")</f>
        <v>YOU</v>
      </c>
      <c r="G9" s="10"/>
      <c r="H9" s="10"/>
      <c r="I9" s="10"/>
      <c r="J9" s="10"/>
      <c r="K9" s="10"/>
      <c r="L9" s="9"/>
    </row>
    <row r="10" spans="1:12" s="3" customFormat="1" ht="34.5" customHeight="1">
      <c r="A10" s="13">
        <v>16</v>
      </c>
      <c r="B10" s="14" t="str">
        <f>HYPERLINK("http://www.lifeprint.com/asl101/pages-signs/16/your-first-car-what-color.htm","YOUR FIRST CAR, what-COLOR?")</f>
        <v>YOUR FIRST CAR, what-COLOR?</v>
      </c>
      <c r="C10" s="11" t="str">
        <f>HYPERLINK("http://www.lifeprint.com/asl101/pages-signs/c/car.htm","CAR")</f>
        <v>CAR</v>
      </c>
      <c r="D10" s="12" t="str">
        <f>HYPERLINK("http://www.lifeprint.com/asl101/pages-signs/c/color.htm","COLOR")</f>
        <v>COLOR</v>
      </c>
      <c r="E10" s="12" t="str">
        <f>HYPERLINK("http://www.lifeprint.com/asl101/pages-signs/f/first.htm","FIRST")</f>
        <v>FIRST</v>
      </c>
      <c r="F10" s="11" t="str">
        <f>HYPERLINK("http://www.lifeprint.com/asl101/pages-signs/y/your.htm","YOUR, YOURS")</f>
        <v>YOUR, YOURS</v>
      </c>
      <c r="G10" s="10"/>
      <c r="H10" s="10"/>
      <c r="I10" s="10"/>
      <c r="J10" s="10"/>
      <c r="K10" s="10"/>
      <c r="L10" s="9"/>
    </row>
    <row r="11" spans="1:12" s="3" customFormat="1" ht="34.5" customHeight="1">
      <c r="A11" s="13">
        <v>16</v>
      </c>
      <c r="B11" s="14" t="str">
        <f>HYPERLINK("http://www.lifeprint.com/asl101/pages-signs/16/your-next-class-what.htm","YOUR NEXT CLASS WHAT?")</f>
        <v>YOUR NEXT CLASS WHAT?</v>
      </c>
      <c r="C11" s="12" t="str">
        <f>HYPERLINK("http://www.lifeprint.com/asl101/pages-signs/c/class.htm","CLASS")</f>
        <v>CLASS</v>
      </c>
      <c r="D11" s="12" t="str">
        <f>HYPERLINK("http://www.lifeprint.com/asl101/pages-signs/n/next.htm","NEXT")</f>
        <v>NEXT</v>
      </c>
      <c r="E11" s="11" t="str">
        <f>HYPERLINK("http://www.lifeprint.com/asl101/pages-signs/w/what.htm","WHAT, HUH?")</f>
        <v>WHAT, HUH?</v>
      </c>
      <c r="F11" s="11" t="str">
        <f>HYPERLINK("http://www.lifeprint.com/asl101/pages-signs/y/your.htm","YOUR, YOURS")</f>
        <v>YOUR, YOURS</v>
      </c>
      <c r="G11" s="10"/>
      <c r="H11" s="10"/>
      <c r="I11" s="10"/>
      <c r="J11" s="10"/>
      <c r="K11" s="10"/>
      <c r="L11" s="9"/>
    </row>
    <row r="12" spans="1:12" s="3" customFormat="1" ht="34.5" customHeight="1">
      <c r="A12" s="13">
        <v>16</v>
      </c>
      <c r="B12" s="14" t="str">
        <f>HYPERLINK("http://www.lifeprint.com/asl101/pages-signs/16/library-you-go-how-often.htm","LIBRARY, YOU GO HOW OFTEN?")</f>
        <v>LIBRARY, YOU GO HOW OFTEN?</v>
      </c>
      <c r="C12" s="12" t="str">
        <f>HYPERLINK("http://www.lifeprint.com/asl101/pages-signs/g/go.htm","GO")</f>
        <v>GO</v>
      </c>
      <c r="D12" s="11" t="str">
        <f>HYPERLINK("http://www.lifeprint.com/asl101/pages-signs/h/how.htm","HOW")</f>
        <v>HOW</v>
      </c>
      <c r="E12" s="14" t="str">
        <f>HYPERLINK("http://www.lifeprint.com/asl101/pages-signs/l/library.htm","LIBRARY, LIBRARIAN")</f>
        <v>LIBRARY, LIBRARIAN</v>
      </c>
      <c r="F12" s="12" t="str">
        <f>HYPERLINK("http://www.lifeprint.com/asl101/pages-signs/o/often.htm","OFTEN")</f>
        <v>OFTEN</v>
      </c>
      <c r="G12" s="11" t="str">
        <f>HYPERLINK("http://www.lifeprint.com/asl101/pages-layout/indexing.htm","YOU")</f>
        <v>YOU</v>
      </c>
      <c r="H12" s="10"/>
      <c r="I12" s="10"/>
      <c r="J12" s="10"/>
      <c r="K12" s="10"/>
      <c r="L12" s="9"/>
    </row>
    <row r="13" spans="1:12" s="3" customFormat="1" ht="34.5" customHeight="1">
      <c r="A13" s="13">
        <v>16</v>
      </c>
      <c r="B13" s="14" t="str">
        <f>HYPERLINK("http://www.lifeprint.com/asl101/pages-signs/16/past-saturday-you-go-to-bed-what-time.htm","PAST SATURDAY YOU GO-TO-BED, what-TIME?")</f>
        <v>PAST SATURDAY YOU GO-TO-BED, what-TIME?</v>
      </c>
      <c r="C13" s="12" t="str">
        <f>HYPERLINK("http://www.lifeprint.com/asl101/pages-signs/b/bed.htm","GO-TO-BED")</f>
        <v>GO-TO-BED</v>
      </c>
      <c r="D13" s="11" t="str">
        <f>HYPERLINK("http://www.lifeprint.com/asl101/pages-signs/n/next.htm","PAST, BEFORE")</f>
        <v>PAST, BEFORE</v>
      </c>
      <c r="E13" s="12" t="str">
        <f>HYPERLINK("http://www.lifeprint.com/asl101/pages-signs/s/saturday.htm","SATURDAY")</f>
        <v>SATURDAY</v>
      </c>
      <c r="F13" s="12" t="str">
        <f>HYPERLINK("http://www.lifeprint.com/asl101/pages-signs/t/time.htm","TIME, O'CLOCK")</f>
        <v>TIME, O'CLOCK</v>
      </c>
      <c r="G13" s="11" t="str">
        <f>HYPERLINK("http://www.lifeprint.com/asl101/pages-layout/indexing.htm","YOU")</f>
        <v>YOU</v>
      </c>
      <c r="H13" s="10"/>
      <c r="I13" s="10"/>
      <c r="J13" s="10"/>
      <c r="K13" s="10"/>
      <c r="L13" s="9"/>
    </row>
    <row r="14" spans="1:12" s="3" customFormat="1" ht="34.5" customHeight="1">
      <c r="A14" s="13">
        <v>16</v>
      </c>
      <c r="B14" s="14" t="str">
        <f>HYPERLINK("http://www.lifeprint.com/asl101/pages-signs/16/deaf-center-you-know-where.htm","DEAF CENTER, YOU KNOW WHERE YOU?")</f>
        <v>DEAF CENTER, YOU KNOW WHERE YOU?</v>
      </c>
      <c r="C14" s="12" t="str">
        <f>HYPERLINK("http://www.lifeprint.com/asl101/pages-signs/m/middle.htm","MIDDLE, CENTER")</f>
        <v>MIDDLE, CENTER</v>
      </c>
      <c r="D14" s="11" t="str">
        <f>HYPERLINK("http://www.lifeprint.com/asl101/pages-signs/d/deaf.htm","DEAF")</f>
        <v>DEAF</v>
      </c>
      <c r="E14" s="12" t="str">
        <f>HYPERLINK("http://www.lifeprint.com/asl101/pages-signs/k/know.htm","KNOW")</f>
        <v>KNOW</v>
      </c>
      <c r="F14" s="11" t="str">
        <f>HYPERLINK("http://www.lifeprint.com/asl101/pages-signs/w/where","WHERE")</f>
        <v>WHERE</v>
      </c>
      <c r="G14" s="11" t="str">
        <f>HYPERLINK("http://www.lifeprint.com/asl101/pages-layout/indexing.htm","YOU")</f>
        <v>YOU</v>
      </c>
      <c r="H14" s="10"/>
      <c r="I14" s="10"/>
      <c r="J14" s="10"/>
      <c r="K14" s="10"/>
      <c r="L14" s="9"/>
    </row>
    <row r="15" spans="1:12" s="3" customFormat="1" ht="34.5" customHeight="1">
      <c r="A15" s="13">
        <v>16</v>
      </c>
      <c r="B15" s="14" t="str">
        <f>HYPERLINK("http://www.lifeprint.com/asl101/pages-signs/16/today-your-last-class-what.htm","TODAY, YOUR LAST CLASS WHAT?")</f>
        <v>TODAY, YOUR LAST CLASS WHAT?</v>
      </c>
      <c r="C15" s="12" t="str">
        <f>HYPERLINK("http://www.lifeprint.com/asl101/pages-signs/c/class.htm","CLASS")</f>
        <v>CLASS</v>
      </c>
      <c r="D15" s="12" t="str">
        <f>HYPERLINK("http://www.lifeprint.com/asl101/pages-signs/l/last.htm","LAST")</f>
        <v>LAST</v>
      </c>
      <c r="E15" s="12" t="str">
        <f>HYPERLINK("http://www.lifeprint.com/asl101/pages-signs/d/day.htm","TODAY")</f>
        <v>TODAY</v>
      </c>
      <c r="F15" s="11" t="str">
        <f>HYPERLINK("http://www.lifeprint.com/asl101/pages-signs/w/what.htm","WHAT, HUH?")</f>
        <v>WHAT, HUH?</v>
      </c>
      <c r="G15" s="11" t="str">
        <f>HYPERLINK("http://www.lifeprint.com/asl101/pages-signs/y/your.htm","YOUR, YOURS")</f>
        <v>YOUR, YOURS</v>
      </c>
      <c r="H15" s="10"/>
      <c r="I15" s="10"/>
      <c r="J15" s="10"/>
      <c r="K15" s="10"/>
      <c r="L15" s="9"/>
    </row>
    <row r="16" spans="1:12" s="3" customFormat="1" ht="34.5" customHeight="1">
      <c r="A16" s="13">
        <v>16</v>
      </c>
      <c r="B16" s="14" t="str">
        <f>HYPERLINK("http://www.lifeprint.com/asl101/pages-signs/16/your-family-last-child-who.htm","YOUR FAMILY, LAST CHILD WHO?")</f>
        <v>YOUR FAMILY, LAST CHILD WHO?</v>
      </c>
      <c r="C16" s="11" t="str">
        <f>HYPERLINK("http://www.lifeprint.com/asl101/pages-signs/c/child.htm","CHILD")</f>
        <v>CHILD</v>
      </c>
      <c r="D16" s="11" t="str">
        <f>HYPERLINK("http://www.lifeprint.com/asl101/pages-signs/f/family.htm","FAMILY")</f>
        <v>FAMILY</v>
      </c>
      <c r="E16" s="12" t="str">
        <f>HYPERLINK("http://www.lifeprint.com/asl101/pages-signs/l/last.htm","LAST")</f>
        <v>LAST</v>
      </c>
      <c r="F16" s="11" t="str">
        <f>HYPERLINK("http://www.lifeprint.com/asl101/pages-signs/w/who.htm","WHO")</f>
        <v>WHO</v>
      </c>
      <c r="G16" s="11" t="str">
        <f>HYPERLINK("http://www.lifeprint.com/asl101/pages-signs/y/your.htm","YOUR, YOURS")</f>
        <v>YOUR, YOURS</v>
      </c>
      <c r="H16" s="10"/>
      <c r="I16" s="10"/>
      <c r="J16" s="10"/>
      <c r="K16" s="10"/>
      <c r="L16" s="9"/>
    </row>
    <row r="17" spans="1:12" s="3" customFormat="1" ht="34.5" customHeight="1">
      <c r="A17" s="13">
        <v>16</v>
      </c>
      <c r="B17" s="14" t="str">
        <f>HYPERLINK("http://www.lifeprint.com/asl101/pages-signs/16/your-family-who-cook-most.htm","YOUR FAMILY, COOK MOST WHO?")</f>
        <v>YOUR FAMILY, COOK MOST WHO?</v>
      </c>
      <c r="C17" s="12" t="str">
        <f>HYPERLINK("http://www.lifeprint.com/asl101/pages-signs/c/cook.htm","COOK")</f>
        <v>COOK</v>
      </c>
      <c r="D17" s="11" t="str">
        <f>HYPERLINK("http://www.lifeprint.com/asl101/pages-signs/f/family.htm","FAMILY")</f>
        <v>FAMILY</v>
      </c>
      <c r="E17" s="12" t="str">
        <f>HYPERLINK("http://www.lifeprint.com/asl101/pages-signs/m/most.htm","MOST")</f>
        <v>MOST</v>
      </c>
      <c r="F17" s="11" t="str">
        <f>HYPERLINK("http://www.lifeprint.com/asl101/pages-signs/w/who.htm","WHO")</f>
        <v>WHO</v>
      </c>
      <c r="G17" s="11" t="str">
        <f>HYPERLINK("http://www.lifeprint.com/asl101/pages-signs/y/your.htm","YOUR, YOURS")</f>
        <v>YOUR, YOURS</v>
      </c>
      <c r="H17" s="10"/>
      <c r="I17" s="10"/>
      <c r="J17" s="10"/>
      <c r="K17" s="10"/>
      <c r="L17" s="9"/>
    </row>
    <row r="18" spans="1:12" s="3" customFormat="1" ht="34.5" customHeight="1">
      <c r="A18" s="13">
        <v>16</v>
      </c>
      <c r="B18" s="14" t="str">
        <f>HYPERLINK("http://www.lifeprint.com/asl101/pages-signs/16/hearing-aid-battery-you-change-not-yet-you.htm","HEARING-AID BATTERY, YOU NOT-YET CHANGE YOU?")</f>
        <v>HEARING-AID BATTERY, YOU NOT-YET CHANGE YOU?</v>
      </c>
      <c r="C18" s="12" t="str">
        <f>HYPERLINK("http://www.lifeprint.com/asl101/pages-signs/b/battery.htm","BATTERY, ELECTRIC")</f>
        <v>BATTERY, ELECTRIC</v>
      </c>
      <c r="D18" s="12" t="str">
        <f>HYPERLINK("http://www.lifeprint.com/asl101/pages-signs/c/change.htm","CHANGE")</f>
        <v>CHANGE</v>
      </c>
      <c r="E18" s="12" t="str">
        <f>HYPERLINK("http://www.lifeprint.com/asl101/pages-signs/h/hearing-aid.htm","HEARING-AID")</f>
        <v>HEARING-AID</v>
      </c>
      <c r="F18" s="12" t="str">
        <f>HYPERLINK("http://www.lifeprint.com/asl101/pages-signs/n/not-yet.htm","NOT-YET")</f>
        <v>NOT-YET</v>
      </c>
      <c r="G18" s="10"/>
      <c r="H18" s="11" t="str">
        <f>HYPERLINK("http://www.lifeprint.com/asl101/pages-layout/indexing.htm","YOU")</f>
        <v>YOU</v>
      </c>
      <c r="I18" s="10"/>
      <c r="J18" s="10"/>
      <c r="K18" s="10"/>
      <c r="L18" s="9"/>
    </row>
    <row r="19" spans="1:12" s="3" customFormat="1" ht="34.5" customHeight="1">
      <c r="A19" s="13">
        <v>16</v>
      </c>
      <c r="B19" s="14" t="str">
        <f>HYPERLINK("http://www.lifeprint.com/asl101/pages-signs/16/yesterday-school-finish-from-then-on-what-do.htm","YESTERDAY, SCHOOL FINISH FROM-THEN-ON YOU what-DO?")</f>
        <v>YESTERDAY, SCHOOL FINISH FROM-THEN-ON YOU what-DO?</v>
      </c>
      <c r="C19" s="12" t="str">
        <f>HYPERLINK("http://www.lifeprint.com/asl101/pages-signs/f/finish.htm","FINISH")</f>
        <v>FINISH</v>
      </c>
      <c r="D19" s="12" t="str">
        <f>HYPERLINK("http://www.lifeprint.com/asl101/pages-signs/f/from-now-on.htm","FROM NOW ON, FROM THEN ON")</f>
        <v>FROM NOW ON, FROM THEN ON</v>
      </c>
      <c r="E19" s="12" t="str">
        <f>HYPERLINK("http://www.lifeprint.com/asl101/pages-signs/s/school.htm","SCHOOL")</f>
        <v>SCHOOL</v>
      </c>
      <c r="F19" s="11" t="str">
        <f>HYPERLINK("http://www.lifeprint.com/asl101/pages-signs/d/do-do.htm","what-DO, DO-what")</f>
        <v>what-DO, DO-what</v>
      </c>
      <c r="G19" s="12" t="str">
        <f>HYPERLINK("http://www.lifeprint.com/asl101/pages-signs/y/yesterday.htm","YESTERDAY")</f>
        <v>YESTERDAY</v>
      </c>
      <c r="H19" s="11" t="str">
        <f>HYPERLINK("http://www.lifeprint.com/asl101/pages-layout/indexing.htm","YOU")</f>
        <v>YOU</v>
      </c>
      <c r="I19" s="10"/>
      <c r="J19" s="10"/>
      <c r="K19" s="10"/>
      <c r="L19" s="9"/>
    </row>
    <row r="20" spans="1:12" s="3" customFormat="1" ht="34.5" customHeight="1">
      <c r="A20" s="13">
        <v>16</v>
      </c>
      <c r="B20" s="14" t="str">
        <f>HYPERLINK("http://www.lifeprint.com/asl101/pages-signs/16/suppose-teacher-not-come-wait-half-hour-you.htm","SUPPOSE TEACHER NOT COME, WAIT 1/2 HOUR YOU?")</f>
        <v>SUPPOSE TEACHER NOT COME, WAIT 1/2 HOUR YOU?</v>
      </c>
      <c r="C20" s="12" t="str">
        <f>HYPERLINK("http://www.lifeprint.com/asl101/pages-signs/c/come.htm","COME")</f>
        <v>COME</v>
      </c>
      <c r="D20" s="12" t="str">
        <f>HYPERLINK("http://www.lifeprint.com/asl101/pages-signs/h/hour.htm","HALF-HOUR, ½ HOUR")</f>
        <v>HALF-HOUR, ½ HOUR</v>
      </c>
      <c r="E20" s="11" t="str">
        <f>HYPERLINK("http://www.lifeprint.com/asl101/pages-signs/i/idea.htm","IF, SUPPOSE")</f>
        <v>IF, SUPPOSE</v>
      </c>
      <c r="F20" s="11" t="str">
        <f>HYPERLINK("http://www.lifeprint.com/asl101/pages-signs/n/not.htm","NOT")</f>
        <v>NOT</v>
      </c>
      <c r="G20" s="11" t="str">
        <f>HYPERLINK("http://www.lifeprint.com/asl101/pages-signs/t/teacher.htm","TEACH, TEACHER")</f>
        <v>TEACH, TEACHER</v>
      </c>
      <c r="H20" s="12" t="str">
        <f>HYPERLINK("http://www.lifeprint.com/asl101/pages-signs/w/wait.htm","WAIT")</f>
        <v>WAIT</v>
      </c>
      <c r="I20" s="11" t="str">
        <f>HYPERLINK("http://www.lifeprint.com/asl101/pages-layout/indexing.htm","YOU")</f>
        <v>YOU</v>
      </c>
      <c r="J20" s="10"/>
      <c r="K20" s="10"/>
      <c r="L20" s="9"/>
    </row>
    <row r="21" spans="1:12" s="3" customFormat="1" ht="34.5" customHeight="1">
      <c r="A21" s="13">
        <v>16</v>
      </c>
      <c r="B21" s="14" t="str">
        <f>HYPERLINK("http://www.lifeprint.com/asl101/pages-signs/16/which-you-like-best-spring-summer-fall.htm","SPRING, SUMMER, FALL, YOU LIKE BEST WHICH?")</f>
        <v>SPRING, SUMMER, FALL, YOU LIKE BEST WHICH?</v>
      </c>
      <c r="C21" s="12" t="str">
        <f>HYPERLINK("http://www.lifeprint.com/asl101/pages-signs/b/best.htm","BEST")</f>
        <v>BEST</v>
      </c>
      <c r="D21" s="12" t="str">
        <f>HYPERLINK("http://www.lifeprint.com/asl101/pages-signs/a/autumn.htm","AUTUMN, FALL")</f>
        <v>AUTUMN, FALL</v>
      </c>
      <c r="E21" s="11" t="str">
        <f>HYPERLINK("http://www.lifeprint.com/asl101/pages-signs/l/like.htm","LIKE (emotion)")</f>
        <v>LIKE (emotion)</v>
      </c>
      <c r="F21" s="14" t="str">
        <f>HYPERLINK("http://www.lifeprint.com/asl101/pages-signs/p/plant.htm","PLANT, SPRING, GARDEN")</f>
        <v>PLANT, SPRING, GARDEN</v>
      </c>
      <c r="G21" s="12" t="str">
        <f>HYPERLINK("http://www.lifeprint.com/asl101/pages-signs/s/summer.htm","SUMMER")</f>
        <v>SUMMER</v>
      </c>
      <c r="H21" s="11" t="str">
        <f>HYPERLINK("http://www.lifeprint.com/asl101/pages-signs/w/which.htm","WHICH")</f>
        <v>WHICH</v>
      </c>
      <c r="I21" s="11" t="str">
        <f>HYPERLINK("http://www.lifeprint.com/asl101/pages-layout/indexing.htm","YOU")</f>
        <v>YOU</v>
      </c>
      <c r="J21" s="10"/>
      <c r="K21" s="10"/>
      <c r="L21" s="9"/>
    </row>
    <row r="22" spans="1:12" s="3" customFormat="1" ht="34.5" customHeight="1">
      <c r="A22" s="13">
        <v>17</v>
      </c>
      <c r="B22" s="14" t="str">
        <f>HYPERLINK("http://www.lifeprint.com/asl101/pages-signs/17/tommorow-eat-noon-you-want-soup-and-salad.htm","TOMORROW EAT NOON, YOU WANT SOUP AND SALAD?")</f>
        <v>TOMORROW EAT NOON, YOU WANT SOUP AND SALAD?</v>
      </c>
      <c r="C22" s="12" t="str">
        <f>HYPERLINK("http://www.lifeprint.com/asl101/pages-signs/a/and.htm","AND")</f>
        <v>AND</v>
      </c>
      <c r="D22" s="12" t="str">
        <f>HYPERLINK("http://www.lifeprint.com/asl101/pages-signs/e/eat.htm","EAT, FOOD")</f>
        <v>EAT, FOOD</v>
      </c>
      <c r="E22" s="12" t="str">
        <f>HYPERLINK("http://www.lifeprint.com/asl101/pages-signs/n/noon.htm","NOON")</f>
        <v>NOON</v>
      </c>
      <c r="F22" s="12" t="str">
        <f>HYPERLINK("http://www.lifeprint.com/asl101/pages-signs/s/salad.htm","SALAD")</f>
        <v>SALAD</v>
      </c>
      <c r="G22" s="12" t="str">
        <f>HYPERLINK("http://www.lifeprint.com/asl101/pages-signs/s/soup.htm","SOUP")</f>
        <v>SOUP</v>
      </c>
      <c r="H22" s="12" t="str">
        <f>HYPERLINK("http://www.lifeprint.com/asl101/pages-signs/t/tomorrow.htm","TOMORROW")</f>
        <v>TOMORROW</v>
      </c>
      <c r="I22" s="11" t="str">
        <f>HYPERLINK("http://www.lifeprint.com/asl101/pages-signs/w/want.htm","WANT")</f>
        <v>WANT</v>
      </c>
      <c r="J22" s="11" t="str">
        <f>HYPERLINK("http://www.lifeprint.com/asl101/pages-layout/indexing.htm","YOU")</f>
        <v>YOU</v>
      </c>
      <c r="K22" s="10"/>
      <c r="L22" s="9"/>
    </row>
    <row r="23" spans="1:12" s="3" customFormat="1" ht="34.5" customHeight="1">
      <c r="A23" s="13">
        <v>17</v>
      </c>
      <c r="B23" s="14" t="str">
        <f>HYPERLINK("http://www.lifeprint.com/asl101/pages-signs/17/water-milk-pop-beer-you-prefer-drink-which-you.htm","WATER, MILK, POP, BEER, YOU PREFER DRINK WHICH YOU?")</f>
        <v>WATER, MILK, POP, BEER, YOU PREFER DRINK WHICH YOU?</v>
      </c>
      <c r="C23" s="12" t="str">
        <f>HYPERLINK("http://www.lifeprint.com/asl101/pages-signs/b/beer.htm","BEER")</f>
        <v>BEER</v>
      </c>
      <c r="D23" s="12" t="str">
        <f>HYPERLINK("http://www.lifeprint.com/asl101/pages-signs/d/drink.htm","DRINK")</f>
        <v>DRINK</v>
      </c>
      <c r="E23" s="12" t="str">
        <f>HYPERLINK("http://www.lifeprint.com/asl101/pages-signs/m/milk.htm","MILK")</f>
        <v>MILK</v>
      </c>
      <c r="F23" s="12" t="str">
        <f>HYPERLINK("http://www.lifeprint.com/asl101/pages-signs/p/pop.htm","POP, SODA")</f>
        <v>POP, SODA</v>
      </c>
      <c r="G23" s="11" t="str">
        <f>HYPERLINK("http://www.lifeprint.com/asl101/pages-signs/f/favorite.htm","PREFER, FAVORITE")</f>
        <v>PREFER, FAVORITE</v>
      </c>
      <c r="H23" s="12" t="str">
        <f>HYPERLINK("http://www.lifeprint.com/asl101/pages-signs/w/water.htm","WATER")</f>
        <v>WATER</v>
      </c>
      <c r="I23" s="11" t="str">
        <f>HYPERLINK("http://www.lifeprint.com/asl101/pages-signs/w/which.htm","WHICH")</f>
        <v>WHICH</v>
      </c>
      <c r="J23" s="11" t="str">
        <f>HYPERLINK("http://www.lifeprint.com/asl101/pages-layout/indexing.htm","YOU")</f>
        <v>YOU</v>
      </c>
      <c r="K23" s="10"/>
      <c r="L23" s="9"/>
    </row>
    <row r="24" spans="1:12" s="3" customFormat="1" ht="34.5" customHeight="1">
      <c r="A24" s="13">
        <v>17</v>
      </c>
      <c r="B24" s="14" t="str">
        <f>HYPERLINK("http://www.lifeprint.com/asl101/pages-signs/17/french-toast-how-make.htm","FRENCH-TOAST, HOW MAKE?")</f>
        <v>FRENCH-TOAST, HOW MAKE?</v>
      </c>
      <c r="C24" s="11" t="str">
        <f>HYPERLINK("http://www.lifeprint.com/asl101/pages-signs/f/frenchtoast.htm","FRENCH-TOAST")</f>
        <v>FRENCH-TOAST</v>
      </c>
      <c r="D24" s="11" t="str">
        <f>HYPERLINK("http://www.lifeprint.com/asl101/pages-signs/h/how.htm","HOW")</f>
        <v>HOW</v>
      </c>
      <c r="E24" s="12" t="str">
        <f>HYPERLINK("http://www.lifeprint.com/asl101/pages-signs/m/make.htm","MAKE")</f>
        <v>MAKE</v>
      </c>
      <c r="F24" s="10"/>
      <c r="G24" s="10"/>
      <c r="H24" s="10"/>
      <c r="I24" s="10"/>
      <c r="J24" s="10"/>
      <c r="K24" s="10"/>
      <c r="L24" s="9"/>
    </row>
    <row r="25" spans="1:12" s="3" customFormat="1" ht="34.5" customHeight="1">
      <c r="A25" s="13">
        <v>17</v>
      </c>
      <c r="B25" s="14" t="str">
        <f>HYPERLINK("http://www.lifeprint.com/asl101/pages-signs/17/you-like-banana.htm","YOU LIKE BANANA?")</f>
        <v>YOU LIKE BANANA?</v>
      </c>
      <c r="C25" s="12" t="str">
        <f>HYPERLINK("http://www.lifeprint.com/asl101/pages-signs/b/banana.htm","BANANA")</f>
        <v>BANANA</v>
      </c>
      <c r="D25" s="11" t="str">
        <f>HYPERLINK("http://www.lifeprint.com/asl101/pages-signs/l/like.htm","LIKE (emotion)")</f>
        <v>LIKE (emotion)</v>
      </c>
      <c r="E25" s="11" t="str">
        <f>HYPERLINK("http://www.lifeprint.com/asl101/pages-layout/indexing.htm","YOU")</f>
        <v>YOU</v>
      </c>
      <c r="F25" s="10"/>
      <c r="G25" s="10"/>
      <c r="H25" s="10"/>
      <c r="I25" s="10"/>
      <c r="J25" s="10"/>
      <c r="K25" s="10"/>
      <c r="L25" s="9"/>
    </row>
    <row r="26" spans="1:12" s="3" customFormat="1" ht="34.5" customHeight="1">
      <c r="A26" s="13">
        <v>17</v>
      </c>
      <c r="B26" s="14" t="str">
        <f>HYPERLINK("http://www.lifeprint.com/asl101/pages-signs/17/your-sink-what-color.htm","YOUR S-I-N-K what-COLOR?")</f>
        <v>YOUR S-I-N-K what-COLOR?</v>
      </c>
      <c r="C26" s="12" t="str">
        <f>HYPERLINK("http://www.lifeprint.com/asl101/pages-signs/c/color.htm","COLOR")</f>
        <v>COLOR</v>
      </c>
      <c r="D26" s="12" t="str">
        <f>HYPERLINK("http://www.lifeprint.com/asl101/pages-signs/s/sink.htm","SINK")</f>
        <v>SINK</v>
      </c>
      <c r="E26" s="11" t="str">
        <f>HYPERLINK("http://www.lifeprint.com/asl101/pages-signs/y/your.htm","YOUR, YOURS")</f>
        <v>YOUR, YOURS</v>
      </c>
      <c r="F26" s="10"/>
      <c r="G26" s="10"/>
      <c r="H26" s="10"/>
      <c r="I26" s="10"/>
      <c r="J26" s="10"/>
      <c r="K26" s="10"/>
      <c r="L26" s="9"/>
    </row>
    <row r="27" spans="1:12" s="3" customFormat="1" ht="34.5" customHeight="1">
      <c r="A27" s="13">
        <v>17</v>
      </c>
      <c r="B27" s="14" t="str">
        <f>HYPERLINK("http://www.lifeprint.com/asl101/pages-signs/17/now-morning-eat-what.htm","NOW-MORNING EAT WHAT?")</f>
        <v>NOW-MORNING EAT WHAT?</v>
      </c>
      <c r="C27" s="12" t="str">
        <f>HYPERLINK("http://www.lifeprint.com/asl101/pages-signs/e/eat.htm","EAT, FOOD")</f>
        <v>EAT, FOOD</v>
      </c>
      <c r="D27" s="12" t="str">
        <f>HYPERLINK("http://www.lifeprint.com/asl101/pages-signs/m/morning.htm","MORNING")</f>
        <v>MORNING</v>
      </c>
      <c r="E27" s="12" t="str">
        <f>HYPERLINK("http://www.lifeprint.com/asl101/pages-signs/n/now.htm","NOW")</f>
        <v>NOW</v>
      </c>
      <c r="F27" s="11" t="str">
        <f>HYPERLINK("http://www.lifeprint.com/asl101/pages-signs/w/what.htm","WHAT, HUH?")</f>
        <v>WHAT, HUH?</v>
      </c>
      <c r="G27" s="10"/>
      <c r="H27" s="10"/>
      <c r="I27" s="10"/>
      <c r="J27" s="10"/>
      <c r="K27" s="10"/>
      <c r="L27" s="9"/>
    </row>
    <row r="28" spans="1:12" s="3" customFormat="1" ht="34.5" customHeight="1">
      <c r="A28" s="13">
        <v>17</v>
      </c>
      <c r="B28" s="14" t="str">
        <f>HYPERLINK("http://www.lifeprint.com/asl101/pages-signs/17/yesterday-night-you-eat-what.htm","YESTERDAY NIGHT EAT WHAT?")</f>
        <v>YESTERDAY NIGHT EAT WHAT?</v>
      </c>
      <c r="C28" s="12" t="str">
        <f>HYPERLINK("http://www.lifeprint.com/asl101/pages-signs/e/eat.htm","EAT, FOOD")</f>
        <v>EAT, FOOD</v>
      </c>
      <c r="D28" s="12" t="str">
        <f>HYPERLINK("http://www.lifeprint.com/asl101/pages-signs/n/night.htm","NIGHT ")</f>
        <v>NIGHT </v>
      </c>
      <c r="E28" s="11" t="str">
        <f>HYPERLINK("http://www.lifeprint.com/asl101/pages-signs/w/what.htm","WHAT, HUH?")</f>
        <v>WHAT, HUH?</v>
      </c>
      <c r="F28" s="12" t="str">
        <f>HYPERLINK("http://www.lifeprint.com/asl101/pages-signs/y/yesterday.htm","YESTERDAY")</f>
        <v>YESTERDAY</v>
      </c>
      <c r="G28" s="10"/>
      <c r="H28" s="10"/>
      <c r="I28" s="10"/>
      <c r="J28" s="10"/>
      <c r="K28" s="10"/>
      <c r="L28" s="9"/>
    </row>
    <row r="29" spans="1:12" s="3" customFormat="1" ht="34.5" customHeight="1">
      <c r="A29" s="13">
        <v>17</v>
      </c>
      <c r="B29" s="14" t="str">
        <f>HYPERLINK("http://www.lifeprint.com/asl101/pages-signs/17/cereal-you-like-what-kind.htm","CEREAL, YOU LIKE WHAT-KIND?")</f>
        <v>CEREAL, YOU LIKE WHAT-KIND?</v>
      </c>
      <c r="C29" s="12" t="str">
        <f>HYPERLINK("http://www.lifeprint.com/asl101/pages-signs/c/cereal.htm","CEREAL")</f>
        <v>CEREAL</v>
      </c>
      <c r="D29" s="12" t="str">
        <f>HYPERLINK("http://www.lifeprint.com/asl101/pages-signs/w/what-kind.htm","KIND, TYPE")</f>
        <v>KIND, TYPE</v>
      </c>
      <c r="E29" s="11" t="str">
        <f>HYPERLINK("http://www.lifeprint.com/asl101/pages-signs/l/like.htm","LIKE (emotion)")</f>
        <v>LIKE (emotion)</v>
      </c>
      <c r="F29" s="11" t="str">
        <f>HYPERLINK("http://www.lifeprint.com/asl101/pages-layout/indexing.htm","YOU")</f>
        <v>YOU</v>
      </c>
      <c r="G29" s="10"/>
      <c r="H29" s="10"/>
      <c r="I29" s="10"/>
      <c r="J29" s="10"/>
      <c r="K29" s="10"/>
      <c r="L29" s="9"/>
    </row>
    <row r="30" spans="1:12" s="3" customFormat="1" ht="34.5" customHeight="1">
      <c r="A30" s="13">
        <v>17</v>
      </c>
      <c r="B30" s="14" t="str">
        <f>HYPERLINK("http://www.lifeprint.com/asl101/pages-signs/17/soup-you-like-what-kind.htm","SOUP, YOU LIKE WHAT-KIND?")</f>
        <v>SOUP, YOU LIKE WHAT-KIND?</v>
      </c>
      <c r="C30" s="12" t="str">
        <f>HYPERLINK("http://www.lifeprint.com/asl101/pages-signs/w/what-kind.htm","KIND, TYPE")</f>
        <v>KIND, TYPE</v>
      </c>
      <c r="D30" s="11" t="str">
        <f>HYPERLINK("http://www.lifeprint.com/asl101/pages-signs/l/like.htm","LIKE (emotion)")</f>
        <v>LIKE (emotion)</v>
      </c>
      <c r="E30" s="12" t="str">
        <f>HYPERLINK("http://www.lifeprint.com/asl101/pages-signs/s/soup.htm","SOUP")</f>
        <v>SOUP</v>
      </c>
      <c r="F30" s="11" t="str">
        <f>HYPERLINK("http://www.lifeprint.com/asl101/pages-layout/indexing.htm","YOU")</f>
        <v>YOU</v>
      </c>
      <c r="G30" s="10"/>
      <c r="H30" s="10"/>
      <c r="I30" s="10"/>
      <c r="J30" s="10"/>
      <c r="K30" s="10"/>
      <c r="L30" s="9"/>
    </row>
    <row r="31" spans="1:12" s="3" customFormat="1" ht="34.5" customHeight="1">
      <c r="A31" s="13">
        <v>17</v>
      </c>
      <c r="B31" s="14" t="str">
        <f>HYPERLINK("http://www.lifeprint.com/asl101/pages-signs/17/soup-you-like-pepper.htm","SOUP, YOU LIKE PEPPER?")</f>
        <v>SOUP, YOU LIKE PEPPER?</v>
      </c>
      <c r="C31" s="11" t="str">
        <f>HYPERLINK("http://www.lifeprint.com/asl101/pages-signs/l/like.htm","LIKE (emotion)")</f>
        <v>LIKE (emotion)</v>
      </c>
      <c r="D31" s="12" t="str">
        <f>HYPERLINK("http://www.lifeprint.com/asl101/pages-signs/p/pepper.htm","PEPPER")</f>
        <v>PEPPER</v>
      </c>
      <c r="E31" s="12" t="str">
        <f>HYPERLINK("http://www.lifeprint.com/asl101/pages-signs/s/soup.htm","SOUP")</f>
        <v>SOUP</v>
      </c>
      <c r="F31" s="11" t="str">
        <f>HYPERLINK("http://www.lifeprint.com/asl101/pages-layout/indexing.htm","YOU")</f>
        <v>YOU</v>
      </c>
      <c r="G31" s="10"/>
      <c r="H31" s="10"/>
      <c r="I31" s="10"/>
      <c r="J31" s="10"/>
      <c r="K31" s="10"/>
      <c r="L31" s="9"/>
    </row>
    <row r="32" spans="1:12" s="3" customFormat="1" ht="34.5" customHeight="1">
      <c r="A32" s="13">
        <v>17</v>
      </c>
      <c r="B32" s="14" t="str">
        <f>HYPERLINK("http://www.lifeprint.com/asl101/pages-signs/17/soap-you-use-what-name.htm","SOAP YOU USE, what-NAME?")</f>
        <v>SOAP YOU USE, what-NAME?</v>
      </c>
      <c r="C32" s="12" t="str">
        <f>HYPERLINK("http://www.lifeprint.com/asl101/pages-signs/n/name.htm","NAME")</f>
        <v>NAME</v>
      </c>
      <c r="D32" s="12" t="str">
        <f>HYPERLINK("http://www.lifeprint.com/asl101/pages-signs/s/soap.htm","SOAP")</f>
        <v>SOAP</v>
      </c>
      <c r="E32" s="12" t="str">
        <f>HYPERLINK("http://www.lifeprint.com/asl101/pages-signs/u/use.htm","USE, WEAR")</f>
        <v>USE, WEAR</v>
      </c>
      <c r="F32" s="11" t="str">
        <f>HYPERLINK("http://www.lifeprint.com/asl101/pages-layout/indexing.htm","YOU")</f>
        <v>YOU</v>
      </c>
      <c r="G32" s="10"/>
      <c r="H32" s="10"/>
      <c r="I32" s="10"/>
      <c r="J32" s="10"/>
      <c r="K32" s="10"/>
      <c r="L32" s="9"/>
    </row>
    <row r="33" spans="1:12" s="3" customFormat="1" ht="34.5" customHeight="1">
      <c r="A33" s="13">
        <v>17</v>
      </c>
      <c r="B33" s="14" t="str">
        <f>HYPERLINK("http://www.lifeprint.com/asl101/pages-signs/17/grapes-you-eat-how-often.htm","GRAPES, YOU EAT HOW OFTEN YOU?")</f>
        <v>GRAPES, YOU EAT HOW OFTEN YOU?</v>
      </c>
      <c r="C33" s="12" t="str">
        <f>HYPERLINK("http://www.lifeprint.com/asl101/pages-signs/e/eat.htm","EAT, FOOD")</f>
        <v>EAT, FOOD</v>
      </c>
      <c r="D33" s="12" t="str">
        <f>HYPERLINK("http://www.lifeprint.com/asl101/pages-signs/g/grapes.htm","GRAPES")</f>
        <v>GRAPES</v>
      </c>
      <c r="E33" s="11" t="str">
        <f>HYPERLINK("http://www.lifeprint.com/asl101/pages-signs/h/how.htm","HOW")</f>
        <v>HOW</v>
      </c>
      <c r="F33" s="12" t="str">
        <f>HYPERLINK("http://www.lifeprint.com/asl101/pages-signs/o/often.htm","OFTEN")</f>
        <v>OFTEN</v>
      </c>
      <c r="G33" s="11" t="str">
        <f>HYPERLINK("http://www.lifeprint.com/asl101/pages-layout/indexing.htm","YOU")</f>
        <v>YOU</v>
      </c>
      <c r="H33" s="10"/>
      <c r="I33" s="10"/>
      <c r="J33" s="10"/>
      <c r="K33" s="10"/>
      <c r="L33" s="9"/>
    </row>
    <row r="34" spans="1:12" s="3" customFormat="1" ht="34.5" customHeight="1">
      <c r="A34" s="13">
        <v>17</v>
      </c>
      <c r="B34" s="14" t="str">
        <f>HYPERLINK("http://www.lifeprint.com/asl101/pages-signs/17/you-think-salt-bad-for-you.htm","YOU THINK SALT BAD FOR YOU?")</f>
        <v>YOU THINK SALT BAD FOR YOU?</v>
      </c>
      <c r="C34" s="12" t="str">
        <f>HYPERLINK("http://www.lifeprint.com/asl101/pages-signs/b/bad.htm","BAD")</f>
        <v>BAD</v>
      </c>
      <c r="D34" s="11" t="str">
        <f>HYPERLINK("http://www.lifeprint.com/asl101/pages-signs/f/for.htm","FOR")</f>
        <v>FOR</v>
      </c>
      <c r="E34" s="12" t="str">
        <f>HYPERLINK("http://www.lifeprint.com/asl101/pages-signs/s/salt.htm","SALT")</f>
        <v>SALT</v>
      </c>
      <c r="F34" s="11" t="str">
        <f>HYPERLINK("http://www.lifeprint.com/asl101/pages-signs/t/think.htm","THINK")</f>
        <v>THINK</v>
      </c>
      <c r="G34" s="11" t="str">
        <f>HYPERLINK("http://www.lifeprint.com/asl101/pages-layout/indexing.htm","YOU")</f>
        <v>YOU</v>
      </c>
      <c r="H34" s="10"/>
      <c r="I34" s="10"/>
      <c r="J34" s="10"/>
      <c r="K34" s="10"/>
      <c r="L34" s="9"/>
    </row>
    <row r="35" spans="1:12" s="3" customFormat="1" ht="34.5" customHeight="1">
      <c r="A35" s="13">
        <v>17</v>
      </c>
      <c r="B35" s="14" t="str">
        <f>HYPERLINK("http://www.lifeprint.com/asl101/pages-signs/17/your-hamburger-you-like-pickle.htm","YOUR HAMBURGER, YOU LIKE PICKLE?")</f>
        <v>YOUR HAMBURGER, YOU LIKE PICKLE?</v>
      </c>
      <c r="C35" s="12" t="str">
        <f>HYPERLINK("http://www.lifeprint.com/asl101/pages-signs/h/hamburger.htm","HAMBURGER")</f>
        <v>HAMBURGER</v>
      </c>
      <c r="D35" s="11" t="str">
        <f>HYPERLINK("http://www.lifeprint.com/asl101/pages-signs/l/like.htm","LIKE (emotion)")</f>
        <v>LIKE (emotion)</v>
      </c>
      <c r="E35" s="12" t="str">
        <f>HYPERLINK("http://www.lifeprint.com/asl101/pages-signs/p/pickle.htm","PICKLE")</f>
        <v>PICKLE</v>
      </c>
      <c r="F35" s="11" t="str">
        <f>HYPERLINK("http://www.lifeprint.com/asl101/pages-layout/indexing.htm","YOU")</f>
        <v>YOU</v>
      </c>
      <c r="G35" s="11" t="str">
        <f>HYPERLINK("http://www.lifeprint.com/asl101/pages-signs/y/your.htm","YOUR, YOURS")</f>
        <v>YOUR, YOURS</v>
      </c>
      <c r="H35" s="10"/>
      <c r="I35" s="10"/>
      <c r="J35" s="10"/>
      <c r="K35" s="10"/>
      <c r="L35" s="9"/>
    </row>
    <row r="36" spans="1:12" s="3" customFormat="1" ht="34.5" customHeight="1">
      <c r="A36" s="13">
        <v>17</v>
      </c>
      <c r="B36" s="14" t="str">
        <f>HYPERLINK("http://www.lifeprint.com/asl101/pages-signs/17/your-french-fries-you-salt-a-lot.htm","YOUR FRENCH-FRIES, YOU SALT A-LOT?")</f>
        <v>YOUR FRENCH-FRIES, YOU SALT A-LOT?</v>
      </c>
      <c r="C36" s="12" t="str">
        <f>HYPERLINK("http://www.lifeprint.com/asl101/pages-signs/a/a-lot.htm","A-LOT, MUCH")</f>
        <v>A-LOT, MUCH</v>
      </c>
      <c r="D36" s="11" t="str">
        <f>HYPERLINK("http://www.lifeprint.com/asl101/pages-signs/f/frenchfries.htm","FRENCH-FRIES")</f>
        <v>FRENCH-FRIES</v>
      </c>
      <c r="E36" s="12" t="str">
        <f>HYPERLINK("http://www.lifeprint.com/asl101/pages-signs/s/salt.htm","SALT")</f>
        <v>SALT</v>
      </c>
      <c r="F36" s="11" t="str">
        <f>HYPERLINK("http://www.lifeprint.com/asl101/pages-layout/indexing.htm","YOU")</f>
        <v>YOU</v>
      </c>
      <c r="G36" s="11" t="str">
        <f>HYPERLINK("http://www.lifeprint.com/asl101/pages-signs/y/your.htm","YOUR, YOURS")</f>
        <v>YOUR, YOURS</v>
      </c>
      <c r="H36" s="10"/>
      <c r="I36" s="10"/>
      <c r="J36" s="10"/>
      <c r="K36" s="10"/>
      <c r="L36" s="9"/>
    </row>
    <row r="37" spans="1:12" s="3" customFormat="1" ht="34.5" customHeight="1">
      <c r="A37" s="13">
        <v>17</v>
      </c>
      <c r="B37" s="14" t="str">
        <f>HYPERLINK("http://www.lifeprint.com/asl101/pages-signs/17/your-hamburger-you-want-mayo-you.htm","YOUR HAMBURGER WANT M-A-Y-O YOU?")</f>
        <v>YOUR HAMBURGER WANT M-A-Y-O YOU?</v>
      </c>
      <c r="C37" s="12" t="str">
        <f>HYPERLINK("http://www.lifeprint.com/asl101/pages-signs/h/hamburger.htm","HAMBURGER")</f>
        <v>HAMBURGER</v>
      </c>
      <c r="D37" s="12" t="str">
        <f>HYPERLINK("http://www.lifeprint.com/asl101/pages-signs/m/mayonnaise.htm","MAYONNAISE")</f>
        <v>MAYONNAISE</v>
      </c>
      <c r="E37" s="11" t="str">
        <f>HYPERLINK("http://www.lifeprint.com/asl101/pages-signs/w/want.htm","WANT")</f>
        <v>WANT</v>
      </c>
      <c r="F37" s="11" t="str">
        <f>HYPERLINK("http://www.lifeprint.com/asl101/pages-layout/indexing.htm","YOU")</f>
        <v>YOU</v>
      </c>
      <c r="G37" s="11" t="str">
        <f>HYPERLINK("http://www.lifeprint.com/asl101/pages-signs/y/your.htm","YOUR, YOURS")</f>
        <v>YOUR, YOURS</v>
      </c>
      <c r="H37" s="10"/>
      <c r="I37" s="10"/>
      <c r="J37" s="10"/>
      <c r="K37" s="10"/>
      <c r="L37" s="9"/>
    </row>
    <row r="38" spans="1:12" s="3" customFormat="1" ht="34.5" customHeight="1">
      <c r="A38" s="13">
        <v>17</v>
      </c>
      <c r="B38" s="14" t="str">
        <f>HYPERLINK("http://www.lifeprint.com/asl101/pages-signs/17/your-hotdog-want-mustard-you.htm","YOUR HOTDOG, WANT MUSTARD YOU?")</f>
        <v>YOUR HOTDOG, WANT MUSTARD YOU?</v>
      </c>
      <c r="C38" s="12" t="str">
        <f>HYPERLINK("http://www.lifeprint.com/asl101/pages-signs/h/hotdog.htm","HOTDOG, SAUSAGE")</f>
        <v>HOTDOG, SAUSAGE</v>
      </c>
      <c r="D38" s="12" t="str">
        <f>HYPERLINK("http://www.lifeprint.com/asl101/pages-signs/m/mustard.htm","MUSTARD")</f>
        <v>MUSTARD</v>
      </c>
      <c r="E38" s="11" t="str">
        <f>HYPERLINK("http://www.lifeprint.com/asl101/pages-signs/w/want.htm","WANT")</f>
        <v>WANT</v>
      </c>
      <c r="F38" s="11" t="str">
        <f>HYPERLINK("http://www.lifeprint.com/asl101/pages-layout/indexing.htm","YOU")</f>
        <v>YOU</v>
      </c>
      <c r="G38" s="11" t="str">
        <f>HYPERLINK("http://www.lifeprint.com/asl101/pages-signs/y/your.htm","YOUR, YOURS")</f>
        <v>YOUR, YOURS</v>
      </c>
      <c r="H38" s="10"/>
      <c r="I38" s="10"/>
      <c r="J38" s="10"/>
      <c r="K38" s="10"/>
      <c r="L38" s="9"/>
    </row>
    <row r="39" spans="1:12" s="3" customFormat="1" ht="34.5" customHeight="1">
      <c r="A39" s="13">
        <v>17</v>
      </c>
      <c r="B39" s="14" t="str">
        <f>HYPERLINK("http://www.lifeprint.com/asl101/pages-signs/17/suppose-eat-egg-you-like-ketchup-you.htm","SUPPOSE EAT EGG, LIKE KETCHUP YOU?")</f>
        <v>SUPPOSE EAT EGG, LIKE KETCHUP YOU?</v>
      </c>
      <c r="C39" s="12" t="str">
        <f>HYPERLINK("http://www.lifeprint.com/asl101/pages-signs/e/eat.htm","EAT, FOOD")</f>
        <v>EAT, FOOD</v>
      </c>
      <c r="D39" s="12" t="str">
        <f>HYPERLINK("http://www.lifeprint.com/asl101/pages-signs/e/egg.htm","EGG")</f>
        <v>EGG</v>
      </c>
      <c r="E39" s="11" t="str">
        <f>HYPERLINK("http://www.lifeprint.com/asl101/pages-signs/i/idea.htm","IF, SUPPOSE")</f>
        <v>IF, SUPPOSE</v>
      </c>
      <c r="F39" s="12" t="str">
        <f>HYPERLINK("http://www.lifeprint.com/asl101/pages-signs/k/ketchup.htm","KETCHUP")</f>
        <v>KETCHUP</v>
      </c>
      <c r="G39" s="11" t="str">
        <f>HYPERLINK("http://www.lifeprint.com/asl101/pages-signs/l/like.htm","LIKE (emotion)")</f>
        <v>LIKE (emotion)</v>
      </c>
      <c r="H39" s="11" t="str">
        <f>HYPERLINK("http://www.lifeprint.com/asl101/pages-layout/indexing.htm","YOU")</f>
        <v>YOU</v>
      </c>
      <c r="I39" s="10"/>
      <c r="J39" s="10"/>
      <c r="K39" s="10"/>
      <c r="L39" s="9"/>
    </row>
    <row r="40" spans="1:12" s="3" customFormat="1" ht="34.5" customHeight="1">
      <c r="A40" s="13">
        <v>17</v>
      </c>
      <c r="B40" s="14" t="str">
        <f>HYPERLINK("http://www.lifeprint.com/asl101/pages-signs/17/eat-finish-cup-dish-put-sink-you.htm","EAT FINISH, CUP, DISH, PUT S-I-N-K YOU?")</f>
        <v>EAT FINISH, CUP, DISH, PUT S-I-N-K YOU?</v>
      </c>
      <c r="C40" s="12" t="str">
        <f>HYPERLINK("http://www.lifeprint.com/asl101/pages-signs/c/cup.htm","CUP")</f>
        <v>CUP</v>
      </c>
      <c r="D40" s="12" t="str">
        <f>HYPERLINK("http://www.lifeprint.com/asl101/pages-signs/d/dish.htm","DISH, PLATE")</f>
        <v>DISH, PLATE</v>
      </c>
      <c r="E40" s="12" t="str">
        <f>HYPERLINK("http://www.lifeprint.com/asl101/pages-signs/e/eat.htm","EAT, FOOD")</f>
        <v>EAT, FOOD</v>
      </c>
      <c r="F40" s="12" t="str">
        <f>HYPERLINK("http://www.lifeprint.com/asl101/pages-signs/f/finish.htm","FINISH")</f>
        <v>FINISH</v>
      </c>
      <c r="G40" s="12" t="str">
        <f>HYPERLINK("http://www.lifeprint.com/asl101/pages-signs/p/put.htm","PUT")</f>
        <v>PUT</v>
      </c>
      <c r="H40" s="12" t="str">
        <f>HYPERLINK("http://www.lifeprint.com/asl101/pages-signs/s/sink.htm","SINK")</f>
        <v>SINK</v>
      </c>
      <c r="I40" s="11" t="str">
        <f>HYPERLINK("http://www.lifeprint.com/asl101/pages-layout/indexing.htm","YOU")</f>
        <v>YOU</v>
      </c>
      <c r="J40" s="10"/>
      <c r="K40" s="10"/>
      <c r="L40" s="9"/>
    </row>
    <row r="41" spans="1:12" s="3" customFormat="1" ht="34.5" customHeight="1">
      <c r="A41" s="13">
        <v>17</v>
      </c>
      <c r="B41" s="14" t="str">
        <f>HYPERLINK("http://www.lifeprint.com/asl101/pages-signs/17/tomorrow-eat-morning-you-want-pancake-and-sausage.htm","TOMORROW BREAKFAST YOU WANT PANCAKE AND SAUSAGE?")</f>
        <v>TOMORROW BREAKFAST YOU WANT PANCAKE AND SAUSAGE?</v>
      </c>
      <c r="C41" s="12" t="str">
        <f>HYPERLINK("http://www.lifeprint.com/asl101/pages-signs/a/and.htm","AND")</f>
        <v>AND</v>
      </c>
      <c r="D41" s="12" t="str">
        <f>HYPERLINK("http://www.lifeprint.com/asl101/pages-signs/b/breakfast.htm","BREAKFAST")</f>
        <v>BREAKFAST</v>
      </c>
      <c r="E41" s="12" t="str">
        <f>HYPERLINK("http://www.lifeprint.com/asl101/pages-signs/p/pancake.htm","PANCAKE")</f>
        <v>PANCAKE</v>
      </c>
      <c r="F41" s="12" t="str">
        <f>HYPERLINK("http://www.lifeprint.com/asl101/pages-signs/h/hotdog.htm","HOTDOG, SAUSAGE")</f>
        <v>HOTDOG, SAUSAGE</v>
      </c>
      <c r="G41" s="12" t="str">
        <f>HYPERLINK("http://www.lifeprint.com/asl101/pages-signs/t/tomorrow.htm","TOMORROW")</f>
        <v>TOMORROW</v>
      </c>
      <c r="H41" s="11" t="str">
        <f>HYPERLINK("http://www.lifeprint.com/asl101/pages-signs/w/want.htm","WANT")</f>
        <v>WANT</v>
      </c>
      <c r="I41" s="11" t="str">
        <f>HYPERLINK("http://www.lifeprint.com/asl101/pages-layout/indexing.htm","YOU")</f>
        <v>YOU</v>
      </c>
      <c r="J41" s="10"/>
      <c r="K41" s="10"/>
      <c r="L41" s="9"/>
    </row>
    <row r="42" spans="1:12" s="3" customFormat="1" ht="34.5" customHeight="1">
      <c r="A42" s="13">
        <v>18</v>
      </c>
      <c r="B42" s="14" t="str">
        <f>HYPERLINK("http://www.lifeprint.com/asl101/pages-signs/18/bike-have-you.htm","BICYCLE, HAVE YOU?")</f>
        <v>BICYCLE, HAVE YOU?</v>
      </c>
      <c r="C42" s="12" t="str">
        <f>HYPERLINK("http://www.lifeprint.com/asl101/pages-signs/b/bicycle.htm","BICYCLE, BIKE")</f>
        <v>BICYCLE, BIKE</v>
      </c>
      <c r="D42" s="11" t="str">
        <f>HYPERLINK("http://www.lifeprint.com/asl101/pages-signs/h/have.htm","HAVE")</f>
        <v>HAVE</v>
      </c>
      <c r="E42" s="11" t="str">
        <f aca="true" t="shared" si="0" ref="E42:E47">HYPERLINK("http://www.lifeprint.com/asl101/pages-layout/indexing.htm","YOU")</f>
        <v>YOU</v>
      </c>
      <c r="F42" s="10"/>
      <c r="G42" s="10"/>
      <c r="H42" s="10"/>
      <c r="I42" s="10"/>
      <c r="J42" s="10"/>
      <c r="K42" s="10"/>
      <c r="L42" s="9"/>
    </row>
    <row r="43" spans="1:12" s="3" customFormat="1" ht="34.5" customHeight="1">
      <c r="A43" s="13">
        <v>18</v>
      </c>
      <c r="B43" s="14" t="str">
        <f>HYPERLINK("http://www.lifeprint.com/asl101/pages-signs/18/motorcycle-have-you.htm","MOTORCYCLE, HAVE YOU?")</f>
        <v>MOTORCYCLE, HAVE YOU?</v>
      </c>
      <c r="C43" s="11" t="str">
        <f>HYPERLINK("http://www.lifeprint.com/asl101/pages-signs/h/have.htm","HAVE")</f>
        <v>HAVE</v>
      </c>
      <c r="D43" s="12" t="str">
        <f>HYPERLINK("http://www.lifeprint.com/asl101/pages-signs/m/motorcycle.htm","MOTORCYCLE")</f>
        <v>MOTORCYCLE</v>
      </c>
      <c r="E43" s="11" t="str">
        <f t="shared" si="0"/>
        <v>YOU</v>
      </c>
      <c r="F43" s="10"/>
      <c r="G43" s="10"/>
      <c r="H43" s="10"/>
      <c r="I43" s="10"/>
      <c r="J43" s="10"/>
      <c r="K43" s="10"/>
      <c r="L43" s="9"/>
    </row>
    <row r="44" spans="1:12" s="3" customFormat="1" ht="34.5" customHeight="1">
      <c r="A44" s="13">
        <v>18</v>
      </c>
      <c r="B44" s="14" t="str">
        <f>HYPERLINK("http://www.lifeprint.com/asl101/pages-signs/18/airplane-past-you.htm","AIRPLANE BEFORE YOU?")</f>
        <v>AIRPLANE BEFORE YOU?</v>
      </c>
      <c r="C44" s="12" t="str">
        <f>HYPERLINK("http://www.lifeprint.com/asl101/pages-signs/a/airplane.htm","AIRPLANE")</f>
        <v>AIRPLANE</v>
      </c>
      <c r="D44" s="11" t="str">
        <f>HYPERLINK("http://www.lifeprint.com/asl101/pages-signs/n/next.htm","PAST, BEFORE")</f>
        <v>PAST, BEFORE</v>
      </c>
      <c r="E44" s="11" t="str">
        <f t="shared" si="0"/>
        <v>YOU</v>
      </c>
      <c r="F44" s="10"/>
      <c r="G44" s="10"/>
      <c r="H44" s="10"/>
      <c r="I44" s="10"/>
      <c r="J44" s="10"/>
      <c r="K44" s="10"/>
      <c r="L44" s="9"/>
    </row>
    <row r="45" spans="1:12" s="3" customFormat="1" ht="34.5" customHeight="1">
      <c r="A45" s="13">
        <v>18</v>
      </c>
      <c r="B45" s="14" t="str">
        <f>HYPERLINK("http://www.lifeprint.com/asl101/pages-signs/18/boat-before-you.htm","BOAT, BEFORE YOU?")</f>
        <v>BOAT, BEFORE YOU?</v>
      </c>
      <c r="C45" s="12" t="str">
        <f>HYPERLINK("http://www.lifeprint.com/asl101/pages-signs/b/boat.htm","BOAT")</f>
        <v>BOAT</v>
      </c>
      <c r="D45" s="11" t="str">
        <f>HYPERLINK("http://www.lifeprint.com/asl101/pages-signs/n/next.htm","PAST, BEFORE")</f>
        <v>PAST, BEFORE</v>
      </c>
      <c r="E45" s="11" t="str">
        <f t="shared" si="0"/>
        <v>YOU</v>
      </c>
      <c r="F45" s="10"/>
      <c r="G45" s="10"/>
      <c r="H45" s="10"/>
      <c r="I45" s="10"/>
      <c r="J45" s="10"/>
      <c r="K45" s="10"/>
      <c r="L45" s="9"/>
    </row>
    <row r="46" spans="1:12" s="3" customFormat="1" ht="34.5" customHeight="1">
      <c r="A46" s="13">
        <v>18</v>
      </c>
      <c r="B46" s="14" t="str">
        <f>HYPERLINK("http://www.lifeprint.com/asl101/pages-signs/18/you-enjoy-what-do.htm","YOU ENJOY what-DO?")</f>
        <v>YOU ENJOY what-DO?</v>
      </c>
      <c r="C46" s="12" t="str">
        <f>HYPERLINK("http://www.lifeprint.com/asl101/pages-signs/e/enjoy.htm","ENJOY")</f>
        <v>ENJOY</v>
      </c>
      <c r="D46" s="11" t="str">
        <f>HYPERLINK("http://www.lifeprint.com/asl101/pages-signs/d/do-do.htm","what-DO, DO-what")</f>
        <v>what-DO, DO-what</v>
      </c>
      <c r="E46" s="11" t="str">
        <f t="shared" si="0"/>
        <v>YOU</v>
      </c>
      <c r="F46" s="10"/>
      <c r="G46" s="10"/>
      <c r="H46" s="10"/>
      <c r="I46" s="10"/>
      <c r="J46" s="10"/>
      <c r="K46" s="10"/>
      <c r="L46" s="9"/>
    </row>
    <row r="47" spans="1:12" s="3" customFormat="1" ht="34.5" customHeight="1">
      <c r="A47" s="13">
        <v>18</v>
      </c>
      <c r="B47" s="14" t="str">
        <f>HYPERLINK("http://www.lifeprint.com/asl101/pages-signs/18/you-search-work-you.htm","YOU SEARCH WORK YOU?")</f>
        <v>YOU SEARCH WORK YOU?</v>
      </c>
      <c r="C47" s="12" t="str">
        <f>HYPERLINK("http://www.lifeprint.com/asl101/pages-signs/s/search.htm","SEARCH, LOOK-FOR")</f>
        <v>SEARCH, LOOK-FOR</v>
      </c>
      <c r="D47" s="11" t="str">
        <f>HYPERLINK("http://www.lifeprint.com/asl101/pages-signs/w/work.htm","WORK")</f>
        <v>WORK</v>
      </c>
      <c r="E47" s="11" t="str">
        <f t="shared" si="0"/>
        <v>YOU</v>
      </c>
      <c r="F47" s="10"/>
      <c r="G47" s="10"/>
      <c r="H47" s="10"/>
      <c r="I47" s="10"/>
      <c r="J47" s="10"/>
      <c r="K47" s="10"/>
      <c r="L47" s="9"/>
    </row>
    <row r="48" spans="1:12" s="3" customFormat="1" ht="34.5" customHeight="1">
      <c r="A48" s="13">
        <v>18</v>
      </c>
      <c r="B48" s="14" t="str">
        <f>HYPERLINK("http://www.lifeprint.com/asl101/pages-signs/18/horse-you-ride-past.htm","HORSE, YOU RIDE-ON BEFORE?")</f>
        <v>HORSE, YOU RIDE-ON BEFORE?</v>
      </c>
      <c r="C48" s="12" t="str">
        <f>HYPERLINK("http://www.lifeprint.com/asl101/pages-signs/h/horse.htm","HORSE")</f>
        <v>HORSE</v>
      </c>
      <c r="D48" s="11" t="str">
        <f>HYPERLINK("http://www.lifeprint.com/asl101/pages-signs/n/next.htm","PAST, BEFORE")</f>
        <v>PAST, BEFORE</v>
      </c>
      <c r="E48" s="12" t="str">
        <f>HYPERLINK("http://www.lifeprint.com/asl101/pages-signs/r/ride.htm","RIDE-ON")</f>
        <v>RIDE-ON</v>
      </c>
      <c r="F48" s="11" t="str">
        <f>HYPERLINK("http://www.lifeprint.com/asl101/pages-layout/indexing.htm","YOU")</f>
        <v>YOU</v>
      </c>
      <c r="G48" s="10"/>
      <c r="H48" s="10"/>
      <c r="I48" s="10"/>
      <c r="J48" s="10"/>
      <c r="K48" s="10"/>
      <c r="L48" s="9"/>
    </row>
    <row r="49" spans="1:12" s="3" customFormat="1" ht="34.5" customHeight="1">
      <c r="A49" s="13">
        <v>18</v>
      </c>
      <c r="B49" s="14" t="str">
        <f>HYPERLINK("http://www.lifeprint.com/asl101/pages-signs/18/how-you-sign-rocket.htm","HOW YOU SIGN R-O-C-K-E-T?")</f>
        <v>HOW YOU SIGN R-O-C-K-E-T?</v>
      </c>
      <c r="C49" s="11" t="str">
        <f>HYPERLINK("http://www.lifeprint.com/asl101/pages-signs/h/how.htm","HOW")</f>
        <v>HOW</v>
      </c>
      <c r="D49" s="12" t="str">
        <f>HYPERLINK("http://www.lifeprint.com/asl101/pages-signs/r/rocket.htm","ROCKET")</f>
        <v>ROCKET</v>
      </c>
      <c r="E49" s="11" t="str">
        <f>HYPERLINK("http://www.lifeprint.com/asl101/pages-signs/s/sign.htm","SIGN")</f>
        <v>SIGN</v>
      </c>
      <c r="F49" s="11" t="str">
        <f>HYPERLINK("http://www.lifeprint.com/asl101/pages-layout/indexing.htm","YOU")</f>
        <v>YOU</v>
      </c>
      <c r="G49" s="10"/>
      <c r="H49" s="10"/>
      <c r="I49" s="10"/>
      <c r="J49" s="10"/>
      <c r="K49" s="10"/>
      <c r="L49" s="9"/>
    </row>
    <row r="50" spans="1:12" s="3" customFormat="1" ht="34.5" customHeight="1">
      <c r="A50" s="13">
        <v>18</v>
      </c>
      <c r="B50" s="14" t="str">
        <f>HYPERLINK("http://www.lifeprint.com/asl101/pages-signs/18/train-travel-you-like.htm","TRAIN TRAVEL, YOU LIKE?")</f>
        <v>TRAIN TRAVEL, YOU LIKE?</v>
      </c>
      <c r="C50" s="11" t="str">
        <f>HYPERLINK("http://www.lifeprint.com/asl101/pages-signs/l/like.htm","LIKE (emotion)")</f>
        <v>LIKE (emotion)</v>
      </c>
      <c r="D50" s="12" t="str">
        <f>HYPERLINK("http://www.lifeprint.com/asl101/pages-signs/t/train.htm","TRAIN")</f>
        <v>TRAIN</v>
      </c>
      <c r="E50" s="12" t="str">
        <f>HYPERLINK("http://www.lifeprint.com/asl101/pages-signs/t/travel.htm","TRAVEL, TRIP")</f>
        <v>TRAVEL, TRIP</v>
      </c>
      <c r="F50" s="11" t="str">
        <f>HYPERLINK("http://www.lifeprint.com/asl101/pages-layout/indexing.htm","YOU")</f>
        <v>YOU</v>
      </c>
      <c r="G50" s="10"/>
      <c r="H50" s="10"/>
      <c r="I50" s="10"/>
      <c r="J50" s="10"/>
      <c r="K50" s="10"/>
      <c r="L50" s="9"/>
    </row>
    <row r="51" spans="1:12" s="3" customFormat="1" ht="34.5" customHeight="1">
      <c r="A51" s="13">
        <v>18</v>
      </c>
      <c r="B51" s="14" t="str">
        <f>HYPERLINK("http://www.lifeprint.com/asl101/pages-signs/18/you-practice-sign-why.htm","YOU PRACTICE SIGN, WHY?")</f>
        <v>YOU PRACTICE SIGN, WHY?</v>
      </c>
      <c r="C51" s="12" t="str">
        <f>HYPERLINK("http://www.lifeprint.com/asl101/pages-signs/p/practice.htm","PRACTICE, TRAINING")</f>
        <v>PRACTICE, TRAINING</v>
      </c>
      <c r="D51" s="11" t="str">
        <f>HYPERLINK("http://www.lifeprint.com/asl101/pages-signs/s/sign.htm","SIGN")</f>
        <v>SIGN</v>
      </c>
      <c r="E51" s="11" t="str">
        <f>HYPERLINK("http://www.lifeprint.com/asl101/pages-signs/w/why.htm","WHY")</f>
        <v>WHY</v>
      </c>
      <c r="F51" s="11" t="str">
        <f>HYPERLINK("http://www.lifeprint.com/asl101/pages-layout/indexing.htm","YOU")</f>
        <v>YOU</v>
      </c>
      <c r="G51" s="10"/>
      <c r="H51" s="10"/>
      <c r="I51" s="10"/>
      <c r="J51" s="10"/>
      <c r="K51" s="10"/>
      <c r="L51" s="9"/>
    </row>
    <row r="52" spans="1:12" s="3" customFormat="1" ht="34.5" customHeight="1">
      <c r="A52" s="13">
        <v>18</v>
      </c>
      <c r="B52" s="14" t="str">
        <f>HYPERLINK("http://www.lifeprint.com/asl101/pages-signs/18/last-year-ticket-how-many-you.htm","last-YEAR TICKET HOW-MANY YOU?")</f>
        <v>last-YEAR TICKET HOW-MANY YOU?</v>
      </c>
      <c r="C52" s="11" t="str">
        <f>HYPERLINK("http://www.lifeprint.com/asl101/pages-signs/h/how-many.htm","HOW-MANY")</f>
        <v>HOW-MANY</v>
      </c>
      <c r="D52" s="12" t="str">
        <f>HYPERLINK("http://www.lifeprint.com/asl101/pages-signs/t/ticket.htm","TICKET, GIVE-TICKET")</f>
        <v>TICKET, GIVE-TICKET</v>
      </c>
      <c r="E52" s="14" t="str">
        <f>HYPERLINK("http://www.lifeprint.com/asl101/pages-signs/y/year.htm","YEAR, LAST-YEAR")</f>
        <v>YEAR, LAST-YEAR</v>
      </c>
      <c r="F52" s="11" t="str">
        <f>HYPERLINK("http://www.lifeprint.com/asl101/pages-layout/indexing.htm","YOU")</f>
        <v>YOU</v>
      </c>
      <c r="G52" s="10"/>
      <c r="H52" s="10"/>
      <c r="I52" s="10"/>
      <c r="J52" s="10"/>
      <c r="K52" s="10"/>
      <c r="L52" s="9"/>
    </row>
    <row r="53" spans="1:12" s="3" customFormat="1" ht="34.5" customHeight="1">
      <c r="A53" s="13">
        <v>18</v>
      </c>
      <c r="B53" s="14" t="str">
        <f>HYPERLINK("http://www.lifeprint.com/asl101/pages-signs/18/your-city-have-subway.htm","YOUR CITY HAVE SUBWAY?")</f>
        <v>YOUR CITY HAVE SUBWAY?</v>
      </c>
      <c r="C53" s="14" t="str">
        <f>HYPERLINK("http://www.lifeprint.com/asl101/pages-signs/c/city.htm","CITY, TOWN")</f>
        <v>CITY, TOWN</v>
      </c>
      <c r="D53" s="11" t="str">
        <f>HYPERLINK("http://www.lifeprint.com/asl101/pages-signs/h/have.htm","HAVE")</f>
        <v>HAVE</v>
      </c>
      <c r="E53" s="12" t="str">
        <f>HYPERLINK("http://www.lifeprint.com/asl101/pages-signs/s/subway.htm","SUBWAY")</f>
        <v>SUBWAY</v>
      </c>
      <c r="F53" s="11" t="str">
        <f>HYPERLINK("http://www.lifeprint.com/asl101/pages-signs/y/your.htm","YOUR, YOURS")</f>
        <v>YOUR, YOURS</v>
      </c>
      <c r="G53" s="10"/>
      <c r="H53" s="10"/>
      <c r="I53" s="10"/>
      <c r="J53" s="10"/>
      <c r="K53" s="10"/>
      <c r="L53" s="9"/>
    </row>
    <row r="54" spans="1:12" s="3" customFormat="1" ht="34.5" customHeight="1">
      <c r="A54" s="13">
        <v>18</v>
      </c>
      <c r="B54" s="14" t="str">
        <f>HYPERLINK("http://www.lifeprint.com/asl101/pages-signs/18/car-crash-how-many-times-you.htm","CAR CL3:-crash HOW-MANY TIME YOU?")</f>
        <v>CAR CL3:-crash HOW-MANY TIME YOU?</v>
      </c>
      <c r="C54" s="11" t="str">
        <f>HYPERLINK("http://www.lifeprint.com/asl101/pages-signs/c/car.htm","CAR")</f>
        <v>CAR</v>
      </c>
      <c r="D54" s="12" t="str">
        <f>HYPERLINK("http://www.lifeprint.com/asl101/pages-signs/c/crash.htm","ACCIDENT, CRASH")</f>
        <v>ACCIDENT, CRASH</v>
      </c>
      <c r="E54" s="11" t="str">
        <f>HYPERLINK("http://www.lifeprint.com/asl101/pages-signs/h/how-many.htm","HOW-MANY")</f>
        <v>HOW-MANY</v>
      </c>
      <c r="F54" s="12" t="str">
        <f>HYPERLINK("http://www.lifeprint.com/asl101/pages-signs/t/time.htm","TIME, O'CLOCK")</f>
        <v>TIME, O'CLOCK</v>
      </c>
      <c r="G54" s="11" t="str">
        <f>HYPERLINK("http://www.lifeprint.com/asl101/pages-layout/indexing.htm","YOU")</f>
        <v>YOU</v>
      </c>
      <c r="H54" s="10"/>
      <c r="I54" s="10"/>
      <c r="J54" s="10"/>
      <c r="K54" s="10"/>
      <c r="L54" s="9"/>
    </row>
    <row r="55" spans="1:12" s="3" customFormat="1" ht="34.5" customHeight="1">
      <c r="A55" s="13">
        <v>18</v>
      </c>
      <c r="B55" s="14" t="str">
        <f>HYPERLINK("http://www.lifeprint.com/asl101/pages-signs/18/you-leave-this-class-what-time.htm","YOU LEAVE-[go-away] THIS CLASS, what-TIME?")</f>
        <v>YOU LEAVE-[go-away] THIS CLASS, what-TIME?</v>
      </c>
      <c r="C55" s="12" t="str">
        <f>HYPERLINK("http://www.lifeprint.com/asl101/pages-signs/c/class.htm","CLASS")</f>
        <v>CLASS</v>
      </c>
      <c r="D55" s="14" t="str">
        <f>HYPERLINK("http://www.lifeprint.com/asl101/pages-signs/l/leave.htm","LEAVE, DEPART")</f>
        <v>LEAVE, DEPART</v>
      </c>
      <c r="E55" s="11" t="str">
        <f>HYPERLINK("http://www.lifeprint.com/asl101/pages-signs/t/this.htm","THIS")</f>
        <v>THIS</v>
      </c>
      <c r="F55" s="14" t="str">
        <f>HYPERLINK("http://www.lifeprint.com/asl101/pages-signs/w/worse.htm","TIMES, MULTIPLY, WORSE")</f>
        <v>TIMES, MULTIPLY, WORSE</v>
      </c>
      <c r="G55" s="11" t="str">
        <f>HYPERLINK("http://www.lifeprint.com/asl101/pages-layout/indexing.htm","YOU")</f>
        <v>YOU</v>
      </c>
      <c r="H55" s="10"/>
      <c r="I55" s="10"/>
      <c r="J55" s="10"/>
      <c r="K55" s="10"/>
      <c r="L55" s="9"/>
    </row>
    <row r="56" spans="1:12" s="3" customFormat="1" ht="34.5" customHeight="1">
      <c r="A56" s="13">
        <v>18</v>
      </c>
      <c r="B56" s="14" t="str">
        <f>HYPERLINK("http://www.lifeprint.com/asl101/pages-signs/18/you-prefer-car-or-truck.htm","YOU PREFER CAR [bodyshift] TRUCK?")</f>
        <v>YOU PREFER CAR [bodyshift] TRUCK?</v>
      </c>
      <c r="C56" s="11" t="str">
        <f>HYPERLINK("http://www.lifeprint.com/asl101/pages-signs/o/or.htm","Bodyshift, OR")</f>
        <v>Bodyshift, OR</v>
      </c>
      <c r="D56" s="11" t="str">
        <f>HYPERLINK("http://www.lifeprint.com/asl101/pages-signs/c/car.htm","CAR")</f>
        <v>CAR</v>
      </c>
      <c r="E56" s="11" t="str">
        <f>HYPERLINK("http://www.lifeprint.com/asl101/pages-signs/f/favorite.htm","PREFER, FAVORITE")</f>
        <v>PREFER, FAVORITE</v>
      </c>
      <c r="F56" s="14" t="str">
        <f>HYPERLINK("http://www.lifeprint.com/asl101/pages-signs/t/truck.htm","TRUCK")</f>
        <v>TRUCK</v>
      </c>
      <c r="G56" s="11" t="str">
        <f>HYPERLINK("http://www.lifeprint.com/asl101/pages-layout/indexing.htm","YOU")</f>
        <v>YOU</v>
      </c>
      <c r="H56" s="10"/>
      <c r="I56" s="10"/>
      <c r="J56" s="10"/>
      <c r="K56" s="10"/>
      <c r="L56" s="9"/>
    </row>
    <row r="57" spans="1:12" s="3" customFormat="1" ht="34.5" customHeight="1">
      <c r="A57" s="13">
        <v>18</v>
      </c>
      <c r="B57" s="14" t="str">
        <f>HYPERLINK("http://www.lifeprint.com/asl101/pages-signs/18/your-keys-you-lose-before.htm"," YOUR KEYS, YOU LOSE BEFORE?")</f>
        <v> YOUR KEYS, YOU LOSE BEFORE?</v>
      </c>
      <c r="C57" s="12" t="str">
        <f>HYPERLINK("http://www.lifeprint.com/asl101/pages-signs/k/key.htm","KEYS")</f>
        <v>KEYS</v>
      </c>
      <c r="D57" s="12" t="str">
        <f>HYPERLINK("http://www.lifeprint.com/asl101/pages-signs/l/lose.htm","LOST, LOSE")</f>
        <v>LOST, LOSE</v>
      </c>
      <c r="E57" s="11" t="str">
        <f>HYPERLINK("http://www.lifeprint.com/asl101/pages-signs/n/next.htm","PAST, BEFORE")</f>
        <v>PAST, BEFORE</v>
      </c>
      <c r="F57" s="11" t="str">
        <f>HYPERLINK("http://www.lifeprint.com/asl101/pages-layout/indexing.htm","YOU")</f>
        <v>YOU</v>
      </c>
      <c r="G57" s="11" t="str">
        <f>HYPERLINK("http://www.lifeprint.com/asl101/pages-signs/y/your.htm","YOUR, YOURS")</f>
        <v>YOUR, YOURS</v>
      </c>
      <c r="H57" s="10"/>
      <c r="I57" s="10"/>
      <c r="J57" s="10"/>
      <c r="K57" s="10"/>
      <c r="L57" s="9"/>
    </row>
    <row r="58" spans="1:12" s="3" customFormat="1" ht="34.5" customHeight="1">
      <c r="A58" s="13">
        <v>18</v>
      </c>
      <c r="B58" s="14" t="str">
        <f>HYPERLINK("http://www.lifeprint.com/asl101/pages-signs/18/wish-have-your-own-helicopter-you.htm","WISH HAVE YOURSELF HELICOPTER YOU?")</f>
        <v>WISH HAVE YOURSELF HELICOPTER YOU?</v>
      </c>
      <c r="C58" s="11" t="str">
        <f>HYPERLINK("http://www.lifeprint.com/asl101/pages-signs/h/have.htm","HAVE")</f>
        <v>HAVE</v>
      </c>
      <c r="D58" s="12" t="str">
        <f>HYPERLINK("http://www.lifeprint.com/asl101/pages-signs/h/helicopter.htm","HELICOPTER")</f>
        <v>HELICOPTER</v>
      </c>
      <c r="E58" s="12" t="str">
        <f>HYPERLINK("http://www.lifeprint.com/asl101/pages-signs/h/hungry.htm","HUNGRY, WISH")</f>
        <v>HUNGRY, WISH</v>
      </c>
      <c r="F58" s="11" t="str">
        <f>HYPERLINK("http://www.lifeprint.com/asl101/pages-layout/indexing.htm","YOU")</f>
        <v>YOU</v>
      </c>
      <c r="G58" s="11" t="str">
        <f>HYPERLINK("http://www.lifeprint.com/asl101/pages-signs/s/self.htm","YOURSELF, SELF")</f>
        <v>YOURSELF, SELF</v>
      </c>
      <c r="H58" s="10"/>
      <c r="I58" s="10"/>
      <c r="J58" s="10"/>
      <c r="K58" s="10"/>
      <c r="L58" s="9"/>
    </row>
    <row r="59" spans="1:12" s="3" customFormat="1" ht="34.5" customHeight="1">
      <c r="A59" s="13">
        <v>18</v>
      </c>
      <c r="B59" s="14" t="str">
        <f>HYPERLINK("http://www.lifeprint.com/asl101/pages-signs/18/you-want-build-your-own-house.htm","YOU WANT BUILD YOURSELF HOUSE?")</f>
        <v>YOU WANT BUILD YOURSELF HOUSE?</v>
      </c>
      <c r="C59" s="11" t="str">
        <f>HYPERLINK("http://www.lifeprint.com/asl101/pages-signs/b/build.htm","BUILD, BUILDING")</f>
        <v>BUILD, BUILDING</v>
      </c>
      <c r="D59" s="12" t="str">
        <f>HYPERLINK("http://www.lifeprint.com/asl101/pages-signs/h/house.htm","HOUSE")</f>
        <v>HOUSE</v>
      </c>
      <c r="E59" s="11" t="str">
        <f>HYPERLINK("http://www.lifeprint.com/asl101/pages-signs/w/want.htm","WANT")</f>
        <v>WANT</v>
      </c>
      <c r="F59" s="11" t="str">
        <f>HYPERLINK("http://www.lifeprint.com/asl101/pages-layout/indexing.htm","YOU")</f>
        <v>YOU</v>
      </c>
      <c r="G59" s="11" t="str">
        <f>HYPERLINK("http://www.lifeprint.com/asl101/pages-signs/s/self.htm","YOURSELF, SELF")</f>
        <v>YOURSELF, SELF</v>
      </c>
      <c r="H59" s="10"/>
      <c r="I59" s="10"/>
      <c r="J59" s="10"/>
      <c r="K59" s="10"/>
      <c r="L59" s="9"/>
    </row>
    <row r="60" spans="1:12" s="3" customFormat="1" ht="34.5" customHeight="1">
      <c r="A60" s="13">
        <v>18</v>
      </c>
      <c r="B60" s="14" t="str">
        <f>HYPERLINK("http://www.lifeprint.com/asl101/pages-signs/18/you-think-find-new-address-easy.htm","YOU THINK FIND NEW ADDRESS EASY?")</f>
        <v>YOU THINK FIND NEW ADDRESS EASY?</v>
      </c>
      <c r="C60" s="12" t="str">
        <f>HYPERLINK("http://www.lifeprint.com/asl101/pages-signs/e/easy.htm","EASY")</f>
        <v>EASY</v>
      </c>
      <c r="D60" s="12" t="str">
        <f>HYPERLINK("http://www.lifeprint.com/asl101/pages-signs/f/find.htm","FIND, PICK-UP")</f>
        <v>FIND, PICK-UP</v>
      </c>
      <c r="E60" s="11" t="str">
        <f>HYPERLINK("http://www.lifeprint.com/asl101/pages-signs/l/live.htm","LIVE, ADDRESS")</f>
        <v>LIVE, ADDRESS</v>
      </c>
      <c r="F60" s="12" t="str">
        <f>HYPERLINK("http://www.lifeprint.com/asl101/pages-signs/n/new.htm","NEW")</f>
        <v>NEW</v>
      </c>
      <c r="G60" s="11" t="str">
        <f>HYPERLINK("http://www.lifeprint.com/asl101/pages-signs/t/think.htm","THINK")</f>
        <v>THINK</v>
      </c>
      <c r="H60" s="15" t="str">
        <f>HYPERLINK("http://www.lifeprint.com/asl101/pages-layout/indexing.htm","YOU")</f>
        <v>YOU</v>
      </c>
      <c r="I60" s="16"/>
      <c r="J60" s="10"/>
      <c r="K60" s="10"/>
      <c r="L60" s="9"/>
    </row>
    <row r="61" spans="1:12" s="3" customFormat="1" ht="34.5" customHeight="1">
      <c r="A61" s="13">
        <v>18</v>
      </c>
      <c r="B61" s="14" t="str">
        <f>HYPERLINK("http://www.lifeprint.com/asl101/pages-signs/18/your-asl-book-lose-before-you.htm","YOUR ASL BOOK, YOU LOSE BEFORE YOU?")</f>
        <v>YOUR ASL BOOK, YOU LOSE BEFORE YOU?</v>
      </c>
      <c r="C61" s="17" t="s">
        <v>0</v>
      </c>
      <c r="D61" s="11" t="str">
        <f>HYPERLINK("http://www.lifeprint.com/asl101/pages-signs/b/book.htm","BOOK")</f>
        <v>BOOK</v>
      </c>
      <c r="E61" s="12" t="str">
        <f>HYPERLINK("http://www.lifeprint.com/asl101/pages-signs/l/lose.htm","LOST, LOSE")</f>
        <v>LOST, LOSE</v>
      </c>
      <c r="F61" s="11" t="str">
        <f>HYPERLINK("http://www.lifeprint.com/asl101/pages-signs/n/next.htm","PAST, BEFORE")</f>
        <v>PAST, BEFORE</v>
      </c>
      <c r="G61" s="11" t="str">
        <f>HYPERLINK("http://www.lifeprint.com/asl101/pages-layout/indexing.htm","YOU")</f>
        <v>YOU</v>
      </c>
      <c r="H61" s="11" t="str">
        <f>HYPERLINK("http://www.lifeprint.com/asl101/pages-signs/y/your.htm","YOUR, YOURS")</f>
        <v>YOUR, YOURS</v>
      </c>
      <c r="I61" s="10"/>
      <c r="J61" s="10"/>
      <c r="K61" s="10"/>
      <c r="L61" s="9"/>
    </row>
    <row r="62" spans="1:12" s="3" customFormat="1" ht="34.5" customHeight="1">
      <c r="A62" s="13">
        <v>19</v>
      </c>
      <c r="B62" s="14" t="str">
        <f>HYPERLINK("http://www.lifeprint.com/asl101/pages-signs/19/embarrass-easy-you.htm","EMBARRASS EASY YOU?")</f>
        <v>EMBARRASS EASY YOU?</v>
      </c>
      <c r="C62" s="12" t="str">
        <f>HYPERLINK("http://www.lifeprint.com/asl101/pages-signs/e/easy.htm","EASY")</f>
        <v>EASY</v>
      </c>
      <c r="D62" s="12" t="str">
        <f>HYPERLINK("http://www.lifeprint.com/asl101/pages-signs/e/embarrassed.htm","EMBARRASSED")</f>
        <v>EMBARRASSED</v>
      </c>
      <c r="E62" s="11" t="str">
        <f>HYPERLINK("http://www.lifeprint.com/asl101/pages-layout/indexing.htm","YOU")</f>
        <v>YOU</v>
      </c>
      <c r="F62" s="10"/>
      <c r="G62" s="10"/>
      <c r="H62" s="10"/>
      <c r="I62" s="10"/>
      <c r="J62" s="10"/>
      <c r="K62" s="10"/>
      <c r="L62" s="9"/>
    </row>
    <row r="63" spans="1:12" s="3" customFormat="1" ht="34.5" customHeight="1">
      <c r="A63" s="13">
        <v>19</v>
      </c>
      <c r="B63" s="14" t="str">
        <f>HYPERLINK("http://www.lifeprint.com/asl101/pages-signs/19/you-mad-what-for.htm","YOU MAD, what-FOR?")</f>
        <v>YOU MAD, what-FOR?</v>
      </c>
      <c r="C63" s="12" t="str">
        <f>HYPERLINK("http://www.lifeprint.com/asl101/pages-signs/f/for.htm","FOR-FOR, WHAT-FOR")</f>
        <v>FOR-FOR, WHAT-FOR</v>
      </c>
      <c r="D63" s="14" t="str">
        <f>HYPERLINK("http://www.lifeprint.com/asl101/pages-signs/m/mad.htm","MAD")</f>
        <v>MAD</v>
      </c>
      <c r="E63" s="11" t="str">
        <f>HYPERLINK("http://www.lifeprint.com/asl101/pages-layout/indexing.htm","YOU")</f>
        <v>YOU</v>
      </c>
      <c r="F63" s="10"/>
      <c r="G63" s="10"/>
      <c r="H63" s="10"/>
      <c r="I63" s="10"/>
      <c r="J63" s="10"/>
      <c r="K63" s="10"/>
      <c r="L63" s="9"/>
    </row>
    <row r="64" spans="1:12" s="3" customFormat="1" ht="34.5" customHeight="1">
      <c r="A64" s="13">
        <v>19</v>
      </c>
      <c r="B64" s="14" t="str">
        <f>HYPERLINK("http://www.lifeprint.com/asl101/pages-signs/19/you-afraid-of-what.htm","YOU AFRAID WHAT?")</f>
        <v>YOU AFRAID WHAT?</v>
      </c>
      <c r="C64" s="12" t="str">
        <f>HYPERLINK("http://www.lifeprint.com/asl101/pages-signs/a/afraid.htm","AFRAID, SCARED")</f>
        <v>AFRAID, SCARED</v>
      </c>
      <c r="D64" s="11" t="str">
        <f>HYPERLINK("http://www.lifeprint.com/asl101/pages-signs/w/what.htm","WHAT, HUH?")</f>
        <v>WHAT, HUH?</v>
      </c>
      <c r="E64" s="11" t="str">
        <f>HYPERLINK("http://www.lifeprint.com/asl101/pages-layout/indexing.htm","YOU")</f>
        <v>YOU</v>
      </c>
      <c r="F64" s="10"/>
      <c r="G64" s="10"/>
      <c r="H64" s="10"/>
      <c r="I64" s="10"/>
      <c r="J64" s="10"/>
      <c r="K64" s="10"/>
      <c r="L64" s="9"/>
    </row>
    <row r="65" spans="1:12" s="3" customFormat="1" ht="34.5" customHeight="1">
      <c r="A65" s="13">
        <v>19</v>
      </c>
      <c r="B65" s="14" t="str">
        <f>HYPERLINK("http://www.lifeprint.com/asl101/pages-signs/19/you-enjoy-what-do.htm","YOU ENJOY DO-what?")</f>
        <v>YOU ENJOY DO-what?</v>
      </c>
      <c r="C65" s="12" t="str">
        <f>HYPERLINK("http://www.lifeprint.com/asl101/pages-signs/e/enjoy.htm","ENJOY")</f>
        <v>ENJOY</v>
      </c>
      <c r="D65" s="11" t="str">
        <f>HYPERLINK("http://www.lifeprint.com/asl101/pages-signs/d/do-do.htm","what-DO, DO-what")</f>
        <v>what-DO, DO-what</v>
      </c>
      <c r="E65" s="11" t="str">
        <f>HYPERLINK("http://www.lifeprint.com/asl101/pages-layout/indexing.htm","YOU")</f>
        <v>YOU</v>
      </c>
      <c r="F65" s="10"/>
      <c r="G65" s="10"/>
      <c r="H65" s="10"/>
      <c r="I65" s="10"/>
      <c r="J65" s="10"/>
      <c r="K65" s="10"/>
      <c r="L65" s="9"/>
    </row>
    <row r="66" spans="1:12" s="3" customFormat="1" ht="34.5" customHeight="1">
      <c r="A66" s="13">
        <v>19</v>
      </c>
      <c r="B66" s="14" t="str">
        <f>HYPERLINK("http://www.lifeprint.com/asl101/pages-signs/19/you-like-chat-phone.htm","YOU LIKE CHAT PHONE?")</f>
        <v>YOU LIKE CHAT PHONE?</v>
      </c>
      <c r="C66" s="14" t="str">
        <f>HYPERLINK("http://www.lifeprint.com/asl101/pages-signs/c/chat.htm","CHAT, CHAT-WITH")</f>
        <v>CHAT, CHAT-WITH</v>
      </c>
      <c r="D66" s="11" t="str">
        <f>HYPERLINK("http://www.lifeprint.com/asl101/pages-signs/l/like.htm","LIKE (emotion)")</f>
        <v>LIKE (emotion)</v>
      </c>
      <c r="E66" s="12" t="str">
        <f>HYPERLINK("http://www.lifeprint.com/asl101/pages-signs/c/call.htm","CALL, PHONE")</f>
        <v>CALL, PHONE</v>
      </c>
      <c r="F66" s="11" t="str">
        <f aca="true" t="shared" si="1" ref="F66:F74">HYPERLINK("http://www.lifeprint.com/asl101/pages-layout/indexing.htm","YOU")</f>
        <v>YOU</v>
      </c>
      <c r="G66" s="10"/>
      <c r="H66" s="10"/>
      <c r="I66" s="10"/>
      <c r="J66" s="10"/>
      <c r="K66" s="10"/>
      <c r="L66" s="9"/>
    </row>
    <row r="67" spans="1:12" s="3" customFormat="1" ht="34.5" customHeight="1">
      <c r="A67" s="13">
        <v>19</v>
      </c>
      <c r="B67" s="14" t="str">
        <f>HYPERLINK("http://www.lifeprint.com/asl101/pages-signs/19/you-sometimes-feel-lonely.htm","YOU SOMETIMES FEEL LONELY YOU?")</f>
        <v>YOU SOMETIMES FEEL LONELY YOU?</v>
      </c>
      <c r="C67" s="12" t="str">
        <f>HYPERLINK("http://www.lifeprint.com/asl101/pages-signs/f/feel.htm","FEEL")</f>
        <v>FEEL</v>
      </c>
      <c r="D67" s="12" t="str">
        <f>HYPERLINK("http://www.lifeprint.com/asl101/pages-signs/l/lonely.htm","LONELY")</f>
        <v>LONELY</v>
      </c>
      <c r="E67" s="12" t="str">
        <f>HYPERLINK("http://www.lifeprint.com/asl101/pages-signs/s/sometimes.htm","SOMETIMES")</f>
        <v>SOMETIMES</v>
      </c>
      <c r="F67" s="11" t="str">
        <f t="shared" si="1"/>
        <v>YOU</v>
      </c>
      <c r="G67" s="10"/>
      <c r="H67" s="10"/>
      <c r="I67" s="10"/>
      <c r="J67" s="10"/>
      <c r="K67" s="10"/>
      <c r="L67" s="9"/>
    </row>
    <row r="68" spans="1:12" s="3" customFormat="1" ht="34.5" customHeight="1">
      <c r="A68" s="13">
        <v>19</v>
      </c>
      <c r="B68" s="14" t="str">
        <f>HYPERLINK("http://www.lifeprint.com/asl101/pages-signs/19/surprise-test-you-like.htm","SURPRISE TEST, YOU LIKE?")</f>
        <v>SURPRISE TEST, YOU LIKE?</v>
      </c>
      <c r="C68" s="11" t="str">
        <f>HYPERLINK("http://www.lifeprint.com/asl101/pages-signs/l/like.htm","LIKE (emotion)")</f>
        <v>LIKE (emotion)</v>
      </c>
      <c r="D68" s="12" t="str">
        <f>HYPERLINK("http://www.lifeprint.com/asl101/pages-signs/s/surprise.htm","SURPRISE, WAKE-UP")</f>
        <v>SURPRISE, WAKE-UP</v>
      </c>
      <c r="E68" s="12" t="str">
        <f>HYPERLINK("http://www.lifeprint.com/asl101/pages-signs/t/test.htm","TEST")</f>
        <v>TEST</v>
      </c>
      <c r="F68" s="11" t="str">
        <f t="shared" si="1"/>
        <v>YOU</v>
      </c>
      <c r="G68" s="10"/>
      <c r="H68" s="10"/>
      <c r="I68" s="10"/>
      <c r="J68" s="10"/>
      <c r="K68" s="10"/>
      <c r="L68" s="9"/>
    </row>
    <row r="69" spans="1:12" s="3" customFormat="1" ht="34.5" customHeight="1">
      <c r="A69" s="13">
        <v>19</v>
      </c>
      <c r="B69" s="14" t="str">
        <f>HYPERLINK("http://www.lifeprint.com/asl101/pages-signs/19/you-think-fireman-brave-you.htm","YOU THINK FIREMEN BRAVE?")</f>
        <v>YOU THINK FIREMEN BRAVE?</v>
      </c>
      <c r="C69" s="14" t="str">
        <f>HYPERLINK("http://www.lifeprint.com/asl101/pages-signs/b/brave.htm","BRAVE, COURAGE")</f>
        <v>BRAVE, COURAGE</v>
      </c>
      <c r="D69" s="12" t="str">
        <f>HYPERLINK("http://www.lifeprint.com/asl101/pages-signs/f/fireman.htm","FIREMAN")</f>
        <v>FIREMAN</v>
      </c>
      <c r="E69" s="11" t="str">
        <f>HYPERLINK("http://www.lifeprint.com/asl101/pages-signs/t/think.htm","THINK")</f>
        <v>THINK</v>
      </c>
      <c r="F69" s="11" t="str">
        <f t="shared" si="1"/>
        <v>YOU</v>
      </c>
      <c r="G69" s="10"/>
      <c r="H69" s="10"/>
      <c r="I69" s="10"/>
      <c r="J69" s="10"/>
      <c r="K69" s="10"/>
      <c r="L69" s="9"/>
    </row>
    <row r="70" spans="1:12" s="3" customFormat="1" ht="34.5" customHeight="1">
      <c r="A70" s="13">
        <v>19</v>
      </c>
      <c r="B70" s="14" t="str">
        <f>HYPERLINK("http://www.lifeprint.com/asl101/pages-signs/19/you-think-school-boring.htm","YOU THINK SCHOOL BORING?")</f>
        <v>YOU THINK SCHOOL BORING?</v>
      </c>
      <c r="C70" s="14" t="str">
        <f>HYPERLINK("http://www.lifeprint.com/asl101/pages-signs/b/bored.htm","BORED, BORING")</f>
        <v>BORED, BORING</v>
      </c>
      <c r="D70" s="12" t="str">
        <f>HYPERLINK("http://www.lifeprint.com/asl101/pages-signs/s/school.htm","SCHOOL")</f>
        <v>SCHOOL</v>
      </c>
      <c r="E70" s="11" t="str">
        <f>HYPERLINK("http://www.lifeprint.com/asl101/pages-signs/t/think.htm","THINK")</f>
        <v>THINK</v>
      </c>
      <c r="F70" s="11" t="str">
        <f t="shared" si="1"/>
        <v>YOU</v>
      </c>
      <c r="G70" s="10"/>
      <c r="H70" s="10"/>
      <c r="I70" s="10"/>
      <c r="J70" s="10"/>
      <c r="K70" s="10"/>
      <c r="L70" s="9"/>
    </row>
    <row r="71" spans="1:12" s="3" customFormat="1" ht="34.5" customHeight="1">
      <c r="A71" s="13">
        <v>19</v>
      </c>
      <c r="B71" s="14" t="str">
        <f>HYPERLINK("http://www.lifeprint.com/asl101/pages-signs/19/you-think-cat-stuck-up.htm","YOU THINK CAT STUCK-UP?")</f>
        <v>YOU THINK CAT STUCK-UP?</v>
      </c>
      <c r="C71" s="11" t="str">
        <f>HYPERLINK("http://www.lifeprint.com/asl101/pages-signs/c/cat.htm","CAT")</f>
        <v>CAT</v>
      </c>
      <c r="D71" s="14" t="str">
        <f>HYPERLINK("http://www.lifeprint.com/asl101/pages-signs/s/stuckup.htm","STUCK-UP, SNOB")</f>
        <v>STUCK-UP, SNOB</v>
      </c>
      <c r="E71" s="11" t="str">
        <f>HYPERLINK("http://www.lifeprint.com/asl101/pages-signs/t/think.htm","THINK")</f>
        <v>THINK</v>
      </c>
      <c r="F71" s="11" t="str">
        <f t="shared" si="1"/>
        <v>YOU</v>
      </c>
      <c r="G71" s="10"/>
      <c r="H71" s="10"/>
      <c r="I71" s="10"/>
      <c r="J71" s="10"/>
      <c r="K71" s="10"/>
      <c r="L71" s="9"/>
    </row>
    <row r="72" spans="1:12" s="3" customFormat="1" ht="34.5" customHeight="1">
      <c r="A72" s="13">
        <v>19</v>
      </c>
      <c r="B72" s="14" t="str">
        <f>HYPERLINK("http://www.lifeprint.com/asl101/pages-signs/19/you-proud-about-what.htm","YOU PROUD ABOUT WHAT?")</f>
        <v>YOU PROUD ABOUT WHAT?</v>
      </c>
      <c r="C72" s="14" t="str">
        <f>HYPERLINK("http://www.lifeprint.com/asl101/pages-signs/a/about.htm","ABOUT, REGARDING")</f>
        <v>ABOUT, REGARDING</v>
      </c>
      <c r="D72" s="12" t="str">
        <f>HYPERLINK("http://www.lifeprint.com/asl101/pages-signs/p/proud.htm","PROUD")</f>
        <v>PROUD</v>
      </c>
      <c r="E72" s="11" t="str">
        <f>HYPERLINK("http://www.lifeprint.com/asl101/pages-signs/w/what.htm","WHAT, HUH?")</f>
        <v>WHAT, HUH?</v>
      </c>
      <c r="F72" s="15" t="str">
        <f t="shared" si="1"/>
        <v>YOU</v>
      </c>
      <c r="G72" s="10"/>
      <c r="H72" s="10"/>
      <c r="I72" s="10"/>
      <c r="J72" s="10"/>
      <c r="K72" s="10"/>
      <c r="L72" s="9"/>
    </row>
    <row r="73" spans="1:12" s="3" customFormat="1" ht="34.5" customHeight="1">
      <c r="A73" s="13">
        <v>19</v>
      </c>
      <c r="B73" s="14" t="str">
        <f>HYPERLINK("http://www.lifeprint.com/asl101/pages-signs/19/you-feel-frustrated-when.htm","YOU FEEL FRUSTRATED WHEN?")</f>
        <v>YOU FEEL FRUSTRATED WHEN?</v>
      </c>
      <c r="C73" s="12" t="str">
        <f>HYPERLINK("http://www.lifeprint.com/asl101/pages-signs/f/feel.htm","FEEL")</f>
        <v>FEEL</v>
      </c>
      <c r="D73" s="12" t="str">
        <f>HYPERLINK("http://www.lifeprint.com/asl101/pages-signs/f/frustrated.htm","FRUSTRATED")</f>
        <v>FRUSTRATED</v>
      </c>
      <c r="E73" s="12" t="str">
        <f>HYPERLINK("http://www.lifeprint.com/asl101/pages-signs/w/when.htm","WHEN")</f>
        <v>WHEN</v>
      </c>
      <c r="F73" s="11" t="str">
        <f t="shared" si="1"/>
        <v>YOU</v>
      </c>
      <c r="G73" s="10"/>
      <c r="H73" s="10"/>
      <c r="I73" s="10"/>
      <c r="J73" s="10"/>
      <c r="K73" s="10"/>
      <c r="L73" s="9"/>
    </row>
    <row r="74" spans="1:12" s="3" customFormat="1" ht="34.5" customHeight="1">
      <c r="A74" s="13">
        <v>19</v>
      </c>
      <c r="B74" s="14" t="str">
        <f>HYPERLINK("http://www.lifeprint.com/asl101/pages-signs/19/you-feel-happy-when.htm","YOU FEEL HAPPY, WHEN?")</f>
        <v>YOU FEEL HAPPY, WHEN?</v>
      </c>
      <c r="C74" s="12" t="str">
        <f>HYPERLINK("http://www.lifeprint.com/asl101/pages-signs/f/feel.htm","FEEL")</f>
        <v>FEEL</v>
      </c>
      <c r="D74" s="12" t="str">
        <f>HYPERLINK("http://www.lifeprint.com/asl101/pages-signs/h/happy.htm","HAPPY")</f>
        <v>HAPPY</v>
      </c>
      <c r="E74" s="12" t="str">
        <f>HYPERLINK("http://www.lifeprint.com/asl101/pages-signs/w/when.htm","WHEN")</f>
        <v>WHEN</v>
      </c>
      <c r="F74" s="11" t="str">
        <f t="shared" si="1"/>
        <v>YOU</v>
      </c>
      <c r="G74" s="10"/>
      <c r="H74" s="10"/>
      <c r="I74" s="10"/>
      <c r="J74" s="10"/>
      <c r="K74" s="10"/>
      <c r="L74" s="9"/>
    </row>
    <row r="75" spans="1:12" s="3" customFormat="1" ht="34.5" customHeight="1">
      <c r="A75" s="13">
        <v>19</v>
      </c>
      <c r="B75" s="14" t="str">
        <f>HYPERLINK("http://www.lifeprint.com/asl101/pages-signs/19/recent-you-offend-anyone.htm","RECENT YOU INSULT ANY-ONE?")</f>
        <v>RECENT YOU INSULT ANY-ONE?</v>
      </c>
      <c r="C75" s="12" t="str">
        <f>HYPERLINK("http://www.lifeprint.com/asl101/pages-signs/a/any.htm","ANY")</f>
        <v>ANY</v>
      </c>
      <c r="D75" s="12" t="str">
        <f>HYPERLINK("http://www.lifeprint.com/asl101/pages-signs/i/insult.htm","INSULT")</f>
        <v>INSULT</v>
      </c>
      <c r="E75" s="14" t="str">
        <f>HYPERLINK("http://www.lifeprint.com/asl101/pages-signs/n/numbers1-10.htm","ONE, 1")</f>
        <v>ONE, 1</v>
      </c>
      <c r="F75" s="12" t="str">
        <f>HYPERLINK("http://www.lifeprint.com/asl101/pages-signs/r/recent.htm","RECENT")</f>
        <v>RECENT</v>
      </c>
      <c r="G75" s="11" t="str">
        <f>HYPERLINK("http://www.lifeprint.com/asl101/pages-layout/indexing.htm","YOU")</f>
        <v>YOU</v>
      </c>
      <c r="H75" s="10"/>
      <c r="I75" s="10"/>
      <c r="J75" s="10"/>
      <c r="K75" s="10"/>
      <c r="L75" s="9"/>
    </row>
    <row r="76" spans="1:12" s="3" customFormat="1" ht="34.5" customHeight="1">
      <c r="A76" s="13">
        <v>19</v>
      </c>
      <c r="B76" s="14" t="str">
        <f>HYPERLINK("http://www.lifeprint.com/asl101/pages-signs/19/prior-to-test-you-feel-nervous.htm","BEFORE TEST YOU FEEL NERVOUS YOU?")</f>
        <v>BEFORE TEST YOU FEEL NERVOUS YOU?</v>
      </c>
      <c r="C76" s="12" t="str">
        <f>HYPERLINK("http://www.lifeprint.com/asl101/pages-signs/b/before.htm","BEFORE, PRIOR-TO")</f>
        <v>BEFORE, PRIOR-TO</v>
      </c>
      <c r="D76" s="12" t="str">
        <f>HYPERLINK("http://www.lifeprint.com/asl101/pages-signs/f/feel.htm","FEEL")</f>
        <v>FEEL</v>
      </c>
      <c r="E76" s="12" t="str">
        <f>HYPERLINK("http://www.lifeprint.com/asl101/pages-signs/n/nervous.htm","NERVOUS")</f>
        <v>NERVOUS</v>
      </c>
      <c r="F76" s="12" t="str">
        <f>HYPERLINK("http://www.lifeprint.com/asl101/pages-signs/t/test.htm","TEST")</f>
        <v>TEST</v>
      </c>
      <c r="G76" s="11" t="str">
        <f>HYPERLINK("http://www.lifeprint.com/asl101/pages-layout/indexing.htm","YOU")</f>
        <v>YOU</v>
      </c>
      <c r="H76" s="10"/>
      <c r="I76" s="10"/>
      <c r="J76" s="10"/>
      <c r="K76" s="10"/>
      <c r="L76" s="9"/>
    </row>
    <row r="77" spans="1:12" s="3" customFormat="1" ht="34.5" customHeight="1">
      <c r="A77" s="13">
        <v>19</v>
      </c>
      <c r="B77" s="14" t="str">
        <f>HYPERLINK("http://www.lifeprint.com/asl101/pages-signs/19/book-you-think-interesting-name.htm","BOOK YOU THINK INTERESTING, what-NAME?")</f>
        <v>BOOK YOU THINK INTERESTING, what-NAME?</v>
      </c>
      <c r="C77" s="11" t="str">
        <f>HYPERLINK("http://www.lifeprint.com/asl101/pages-signs/b/book.htm","BOOK")</f>
        <v>BOOK</v>
      </c>
      <c r="D77" s="12" t="str">
        <f>HYPERLINK("http://www.lifeprint.com/asl101/pages-signs/i/interesting.htm","INTERESTING")</f>
        <v>INTERESTING</v>
      </c>
      <c r="E77" s="12" t="str">
        <f>HYPERLINK("http://www.lifeprint.com/asl101/pages-signs/n/name.htm","NAME")</f>
        <v>NAME</v>
      </c>
      <c r="F77" s="11" t="str">
        <f>HYPERLINK("http://www.lifeprint.com/asl101/pages-signs/t/think.htm","THINK")</f>
        <v>THINK</v>
      </c>
      <c r="G77" s="11" t="str">
        <f>HYPERLINK("http://www.lifeprint.com/asl101/pages-layout/indexing.htm","YOU")</f>
        <v>YOU</v>
      </c>
      <c r="H77" s="10"/>
      <c r="I77" s="10"/>
      <c r="J77" s="10"/>
      <c r="K77" s="10"/>
      <c r="L77" s="9"/>
    </row>
    <row r="78" spans="1:12" s="3" customFormat="1" ht="34.5" customHeight="1">
      <c r="A78" s="13">
        <v>19</v>
      </c>
      <c r="B78" s="14" t="str">
        <f>HYPERLINK("http://www.lifeprint.com/asl101/pages-signs/19/you-think-the-teacher-silly.htm","YOU THINK HE TEACHER SILLY?")</f>
        <v>YOU THINK HE TEACHER SILLY?</v>
      </c>
      <c r="C78" s="15" t="str">
        <f>HYPERLINK("http://www.lifeprint.com/asl101/pages-signs/h/he.htm","HE, SHE, IT")</f>
        <v>HE, SHE, IT</v>
      </c>
      <c r="D78" s="12" t="str">
        <f>HYPERLINK("http://www.lifeprint.com/asl101/pages-signs/s/silly.htm","SILLY")</f>
        <v>SILLY</v>
      </c>
      <c r="E78" s="11" t="str">
        <f>HYPERLINK("http://www.lifeprint.com/asl101/pages-signs/t/teacher.htm","TEACH, TEACHER")</f>
        <v>TEACH, TEACHER</v>
      </c>
      <c r="F78" s="11" t="str">
        <f>HYPERLINK("http://www.lifeprint.com/asl101/pages-signs/t/think.htm","THINK")</f>
        <v>THINK</v>
      </c>
      <c r="G78" s="11" t="str">
        <f>HYPERLINK("http://www.lifeprint.com/asl101/pages-layout/indexing.htm","YOU")</f>
        <v>YOU</v>
      </c>
      <c r="H78" s="10"/>
      <c r="I78" s="10"/>
      <c r="J78" s="10"/>
      <c r="K78" s="10"/>
      <c r="L78" s="9"/>
    </row>
    <row r="79" spans="1:12" s="3" customFormat="1" ht="34.5" customHeight="1">
      <c r="A79" s="13">
        <v>19</v>
      </c>
      <c r="B79" s="14" t="str">
        <f>HYPERLINK("http://www.lifeprint.com/asl101/pages-signs/19/suppose-walk-4-hours-will-tired-you.htm","SUPPOSE WALK -HOUR, WILL TIRED YOU?")</f>
        <v>SUPPOSE WALK -HOUR, WILL TIRED YOU?</v>
      </c>
      <c r="C79" s="14" t="str">
        <f>HYPERLINK("http://www.lifeprint.com/asl101/pages-signs/f/future.htm","FUTURE, WILL")</f>
        <v>FUTURE, WILL</v>
      </c>
      <c r="D79" s="12" t="str">
        <f>HYPERLINK("http://www.lifeprint.com/asl101/pages-signs/h/hour.htm","HOUR")</f>
        <v>HOUR</v>
      </c>
      <c r="E79" s="11" t="str">
        <f>HYPERLINK("http://www.lifeprint.com/asl101/pages-signs/i/idea.htm","IF, SUPPOSE")</f>
        <v>IF, SUPPOSE</v>
      </c>
      <c r="F79" s="12" t="str">
        <f>HYPERLINK("http://www.lifeprint.com/asl101/pages-signs/t/tired.htm","TIRED")</f>
        <v>TIRED</v>
      </c>
      <c r="G79" s="12" t="str">
        <f>HYPERLINK("http://www.lifeprint.com/asl101/pages-signs/w/walk.htm","WALK")</f>
        <v>WALK</v>
      </c>
      <c r="H79" s="11" t="str">
        <f>HYPERLINK("http://www.lifeprint.com/asl101/pages-layout/indexing.htm","YOU")</f>
        <v>YOU</v>
      </c>
      <c r="I79" s="10"/>
      <c r="J79" s="10"/>
      <c r="K79" s="10"/>
      <c r="L79" s="9"/>
    </row>
    <row r="80" spans="1:12" s="3" customFormat="1" ht="34.5" customHeight="1">
      <c r="A80" s="13">
        <v>19</v>
      </c>
      <c r="B80" s="14" t="str">
        <f>HYPERLINK("http://www.lifeprint.com/asl101/pages-signs/19/your-boy-friend-jealous-easy.htm","YOUR BOYFRIEND HE JEALOUS EASY?")</f>
        <v>YOUR BOYFRIEND HE JEALOUS EASY?</v>
      </c>
      <c r="C80" s="12" t="str">
        <f>HYPERLINK("http://www.lifeprint.com/asl101/pages-signs/f/friend.htm","BOYFRIEND")</f>
        <v>BOYFRIEND</v>
      </c>
      <c r="D80" s="12" t="str">
        <f>HYPERLINK("http://www.lifeprint.com/asl101/pages-signs/e/easy.htm","EASY")</f>
        <v>EASY</v>
      </c>
      <c r="E80" s="12" t="str">
        <f>HYPERLINK("http://www.lifeprint.com/asl101/pages-signs/f/friend.htm","GIRLFRIEND")</f>
        <v>GIRLFRIEND</v>
      </c>
      <c r="F80" s="11" t="str">
        <f>HYPERLINK("http://www.lifeprint.com/asl101/pages-signs/h/he.htm","HE, SHE, IT")</f>
        <v>HE, SHE, IT</v>
      </c>
      <c r="G80" s="12" t="str">
        <f>HYPERLINK("http://www.lifeprint.com/asl101/pages-signs/j/jealous.htm","JEALOUS")</f>
        <v>JEALOUS</v>
      </c>
      <c r="H80" s="11" t="str">
        <f>HYPERLINK("http://www.lifeprint.com/asl101/pages-signs/y/your.htm","YOUR, YOURS")</f>
        <v>YOUR, YOURS</v>
      </c>
      <c r="I80" s="10"/>
      <c r="J80" s="10"/>
      <c r="K80" s="10"/>
      <c r="L80" s="9"/>
    </row>
    <row r="81" spans="1:12" s="3" customFormat="1" ht="34.5" customHeight="1">
      <c r="A81" s="13">
        <v>19</v>
      </c>
      <c r="B81" s="14" t="str">
        <f>HYPERLINK("http://www.lifeprint.com/asl101/pages-signs/19/you-think-most-dog-friendly-or-mean-which.htm","YOU THINK MOST DOG FRIENDLY, MEAN, WHICH?")</f>
        <v>YOU THINK MOST DOG FRIENDLY, MEAN, WHICH?</v>
      </c>
      <c r="C81" s="11" t="str">
        <f>HYPERLINK("http://www.lifeprint.com/asl101/pages-signs/d/dog.htm","DOG")</f>
        <v>DOG</v>
      </c>
      <c r="D81" s="11" t="str">
        <f>HYPERLINK("http://www.lifeprint.com/asl101/pages-signs/f/friendly.htm","FRIENDLY, CHEERFUL")</f>
        <v>FRIENDLY, CHEERFUL</v>
      </c>
      <c r="E81" s="12" t="str">
        <f>HYPERLINK("http://www.lifeprint.com/asl101/pages-signs/m/mean.htm","MEAN, CRUEL")</f>
        <v>MEAN, CRUEL</v>
      </c>
      <c r="F81" s="12" t="str">
        <f>HYPERLINK("http://www.lifeprint.com/asl101/pages-signs/m/most.htm","MOST")</f>
        <v>MOST</v>
      </c>
      <c r="G81" s="11" t="str">
        <f>HYPERLINK("http://www.lifeprint.com/asl101/pages-signs/t/think.htm","THINK")</f>
        <v>THINK</v>
      </c>
      <c r="H81" s="11" t="str">
        <f>HYPERLINK("http://www.lifeprint.com/asl101/pages-signs/w/which.htm","WHICH")</f>
        <v>WHICH</v>
      </c>
      <c r="I81" s="11" t="str">
        <f>HYPERLINK("http://www.lifeprint.com/asl101/pages-layout/indexing.htm","YOU")</f>
        <v>YOU</v>
      </c>
      <c r="J81" s="10"/>
      <c r="K81" s="10"/>
      <c r="L81" s="9"/>
    </row>
    <row r="82" spans="1:12" s="3" customFormat="1" ht="34.5" customHeight="1">
      <c r="A82" s="13">
        <v>20</v>
      </c>
      <c r="B82" s="14" t="str">
        <f>HYPERLINK("http://www.lifeprint.com/asl101/pages-signs/20/name-someone-curly-hair.htm","NAME SOMEONE CURLY-HAIR.")</f>
        <v>NAME SOMEONE CURLY-HAIR.</v>
      </c>
      <c r="C82" s="12" t="str">
        <f>HYPERLINK("http://www.lifeprint.com/asl101/pages-signs/c/curley.htm","HAIR-CURLY, CURLY-HAIR")</f>
        <v>HAIR-CURLY, CURLY-HAIR</v>
      </c>
      <c r="D82" s="12" t="str">
        <f>HYPERLINK("http://www.lifeprint.com/asl101/pages-signs/n/name.htm","NAME")</f>
        <v>NAME</v>
      </c>
      <c r="E82" s="11" t="str">
        <f>HYPERLINK("http://www.lifeprint.com/asl101/pages-signs/s/single.htm","SINGLE, SOMEONE, SOMETHING, ALONE")</f>
        <v>SINGLE, SOMEONE, SOMETHING, ALONE</v>
      </c>
      <c r="F82" s="10"/>
      <c r="G82" s="10"/>
      <c r="H82" s="10"/>
      <c r="I82" s="10"/>
      <c r="J82" s="10"/>
      <c r="K82" s="10"/>
      <c r="L82" s="9"/>
    </row>
    <row r="83" spans="1:12" s="3" customFormat="1" ht="34.5" customHeight="1">
      <c r="A83" s="13">
        <v>20</v>
      </c>
      <c r="B83" s="14" t="str">
        <f>HYPERLINK("http://www.lifeprint.com/asl101/pages-signs/20/most-farmer-strong.htm","MOST FARMER STRONG?")</f>
        <v>MOST FARMER STRONG?</v>
      </c>
      <c r="C83" s="14" t="str">
        <f>HYPERLINK("http://www.lifeprint.com/asl101/pages-signs/f/farm.htm","FARM, FARMER")</f>
        <v>FARM, FARMER</v>
      </c>
      <c r="D83" s="12" t="str">
        <f>HYPERLINK("http://www.lifeprint.com/asl101/pages-signs/m/most.htm","MOST")</f>
        <v>MOST</v>
      </c>
      <c r="E83" s="14" t="str">
        <f>HYPERLINK("http://www.lifeprint.com/asl101/pages-signs/s/strong.htm","STRONG")</f>
        <v>STRONG</v>
      </c>
      <c r="F83" s="10"/>
      <c r="G83" s="10"/>
      <c r="H83" s="10"/>
      <c r="I83" s="10"/>
      <c r="J83" s="10"/>
      <c r="K83" s="10"/>
      <c r="L83" s="9"/>
    </row>
    <row r="84" spans="1:12" s="3" customFormat="1" ht="34.5" customHeight="1">
      <c r="A84" s="13">
        <v>20</v>
      </c>
      <c r="B84" s="14" t="str">
        <f>HYPERLINK("http://www.lifeprint.com/asl101/pages-signs/20/old-people-weak.htm","OLD PEOPLE WEAK?")</f>
        <v>OLD PEOPLE WEAK?</v>
      </c>
      <c r="C84" s="14" t="str">
        <f>HYPERLINK("http://www.lifeprint.com/asl101/pages-signs/o/old.htm","OLD, AGE")</f>
        <v>OLD, AGE</v>
      </c>
      <c r="D84" s="12" t="str">
        <f>HYPERLINK("http://www.lifeprint.com/asl101/pages-signs/p/people.htm","PEOPLE")</f>
        <v>PEOPLE</v>
      </c>
      <c r="E84" s="12" t="str">
        <f>HYPERLINK("http://www.lifeprint.com/asl101/pages-signs/w/weak.htm","WEAK")</f>
        <v>WEAK</v>
      </c>
      <c r="F84" s="10"/>
      <c r="G84" s="10"/>
      <c r="H84" s="10"/>
      <c r="I84" s="10"/>
      <c r="J84" s="10"/>
      <c r="K84" s="10"/>
      <c r="L84" s="9"/>
    </row>
    <row r="85" spans="1:12" s="3" customFormat="1" ht="34.5" customHeight="1">
      <c r="A85" s="13">
        <v>20</v>
      </c>
      <c r="B85" s="14" t="str">
        <f>HYPERLINK("http://www.lifeprint.com/asl101/pages-signs/20/buzz-cut-before-you.htm","BUZZ-CUT BEFORE YOU?")</f>
        <v>BUZZ-CUT BEFORE YOU?</v>
      </c>
      <c r="C85" s="12" t="str">
        <f>HYPERLINK("http://www.lifeprint.com/asl101/pages-signs/b/buzz.htm","BUZZ-CUT")</f>
        <v>BUZZ-CUT</v>
      </c>
      <c r="D85" s="11" t="str">
        <f>HYPERLINK("http://www.lifeprint.com/asl101/pages-signs/n/next.htm","PAST, BEFORE")</f>
        <v>PAST, BEFORE</v>
      </c>
      <c r="E85" s="11" t="str">
        <f>HYPERLINK("http://www.lifeprint.com/asl101/pages-layout/indexing.htm","YOU")</f>
        <v>YOU</v>
      </c>
      <c r="F85" s="10"/>
      <c r="G85" s="10"/>
      <c r="H85" s="10"/>
      <c r="I85" s="10"/>
      <c r="J85" s="10"/>
      <c r="K85" s="10"/>
      <c r="L85" s="9"/>
    </row>
    <row r="86" spans="1:12" s="3" customFormat="1" ht="34.5" customHeight="1">
      <c r="A86" s="13">
        <v>20</v>
      </c>
      <c r="B86" s="14" t="str">
        <f>HYPERLINK("http://www.lifeprint.com/asl101/pages-signs/20/you-how-tall.htm","YOU HOW-TALL?")</f>
        <v>YOU HOW-TALL?</v>
      </c>
      <c r="C86" s="11" t="str">
        <f>HYPERLINK("http://www.lifeprint.com/asl101/pages-signs/h/how.htm","HOW")</f>
        <v>HOW</v>
      </c>
      <c r="D86" s="12" t="str">
        <f>HYPERLINK("http://www.lifeprint.com/asl101/pages-signs/t/tall.htm","TALL")</f>
        <v>TALL</v>
      </c>
      <c r="E86" s="11" t="str">
        <f>HYPERLINK("http://www.lifeprint.com/asl101/pages-layout/indexing.htm","YOU")</f>
        <v>YOU</v>
      </c>
      <c r="F86" s="10"/>
      <c r="G86" s="10"/>
      <c r="H86" s="10"/>
      <c r="I86" s="10"/>
      <c r="J86" s="10"/>
      <c r="K86" s="10"/>
      <c r="L86" s="9"/>
    </row>
    <row r="87" spans="1:12" s="3" customFormat="1" ht="34.5" customHeight="1">
      <c r="A87" s="13">
        <v>20</v>
      </c>
      <c r="B87" s="14" t="str">
        <f>HYPERLINK("http://www.lifeprint.com/asl101/pages-signs/20/your-dad-short.htm","YOUR DAD SHORT?")</f>
        <v>YOUR DAD SHORT?</v>
      </c>
      <c r="C87" s="11" t="str">
        <f>HYPERLINK("http://www.lifeprint.com/asl101/pages-signs/d/dad.htm","DAD, FATHER")</f>
        <v>DAD, FATHER</v>
      </c>
      <c r="D87" s="12" t="str">
        <f>HYPERLINK("http://www.lifeprint.com/asl101/pages-signs/s/short.htm","SHORT, SHORT-STATURE")</f>
        <v>SHORT, SHORT-STATURE</v>
      </c>
      <c r="E87" s="11" t="str">
        <f>HYPERLINK("http://www.lifeprint.com/asl101/pages-signs/y/your.htm","YOUR, YOURS")</f>
        <v>YOUR, YOURS</v>
      </c>
      <c r="F87" s="10"/>
      <c r="G87" s="10"/>
      <c r="H87" s="10"/>
      <c r="I87" s="10"/>
      <c r="J87" s="10"/>
      <c r="K87" s="10"/>
      <c r="L87" s="9"/>
    </row>
    <row r="88" spans="1:12" s="3" customFormat="1" ht="34.5" customHeight="1">
      <c r="A88" s="13">
        <v>20</v>
      </c>
      <c r="B88" s="14" t="str">
        <f>HYPERLINK("http://www.lifeprint.com/asl101/pages-signs/20/your-sister-fat.htm","YOUR SISTER FAT?")</f>
        <v>YOUR SISTER FAT?</v>
      </c>
      <c r="C88" s="12" t="str">
        <f>HYPERLINK("http://www.lifeprint.com/asl101/pages-signs/f/fat.htm","FAT, OBESE")</f>
        <v>FAT, OBESE</v>
      </c>
      <c r="D88" s="11" t="str">
        <f>HYPERLINK("http://www.lifeprint.com/asl101/pages-signs/s/sister.htm","SISTER")</f>
        <v>SISTER</v>
      </c>
      <c r="E88" s="11" t="str">
        <f>HYPERLINK("http://www.lifeprint.com/asl101/pages-signs/y/your.htm","YOUR, YOURS")</f>
        <v>YOUR, YOURS</v>
      </c>
      <c r="F88" s="10"/>
      <c r="G88" s="10"/>
      <c r="H88" s="10"/>
      <c r="I88" s="10"/>
      <c r="J88" s="10"/>
      <c r="K88" s="10"/>
      <c r="L88" s="9"/>
    </row>
    <row r="89" spans="1:12" s="3" customFormat="1" ht="34.5" customHeight="1">
      <c r="A89" s="13">
        <v>20</v>
      </c>
      <c r="B89" s="14" t="str">
        <f>HYPERLINK("http://www.lifeprint.com/asl101/pages-signs/20/your-grandfather-skinny.htm","YOUR GRANDPA SKINNY?")</f>
        <v>YOUR GRANDPA SKINNY?</v>
      </c>
      <c r="C89" s="11" t="str">
        <f>HYPERLINK("http://www.lifeprint.com/asl101/pages-signs/g/grandpa.htm","HEY")</f>
        <v>HEY</v>
      </c>
      <c r="D89" s="12" t="str">
        <f>HYPERLINK("http://www.lifeprint.com/asl101/pages-signs/s/skinny.htm","SKINNY")</f>
        <v>SKINNY</v>
      </c>
      <c r="E89" s="11" t="str">
        <f>HYPERLINK("http://www.lifeprint.com/asl101/pages-signs/y/your.htm","YOUR, YOURS")</f>
        <v>YOUR, YOURS</v>
      </c>
      <c r="F89" s="10"/>
      <c r="G89" s="10"/>
      <c r="H89" s="10"/>
      <c r="I89" s="10"/>
      <c r="J89" s="10"/>
      <c r="K89" s="10"/>
      <c r="L89" s="9"/>
    </row>
    <row r="90" spans="1:12" s="3" customFormat="1" ht="34.5" customHeight="1">
      <c r="A90" s="13">
        <v>20</v>
      </c>
      <c r="B90" s="14" t="str">
        <f>HYPERLINK("http://www.lifeprint.com/asl101/pages-signs/20/you-like-fool-people.htm","YOU LIKE FOOL PEOPLE?")</f>
        <v>YOU LIKE FOOL PEOPLE?</v>
      </c>
      <c r="C90" s="11" t="str">
        <f>HYPERLINK("http://www.lifeprint.com/asl101/pages-signs/f/fool.htm","FOOL")</f>
        <v>FOOL</v>
      </c>
      <c r="D90" s="11" t="str">
        <f>HYPERLINK("http://www.lifeprint.com/asl101/pages-signs/l/like.htm","LIKE (emotion)")</f>
        <v>LIKE (emotion)</v>
      </c>
      <c r="E90" s="12" t="str">
        <f>HYPERLINK("http://www.lifeprint.com/asl101/pages-signs/p/people.htm","PEOPLE")</f>
        <v>PEOPLE</v>
      </c>
      <c r="F90" s="11" t="str">
        <f>HYPERLINK("http://www.lifeprint.com/asl101/pages-layout/indexing.htm","YOU")</f>
        <v>YOU</v>
      </c>
      <c r="G90" s="10"/>
      <c r="H90" s="10"/>
      <c r="I90" s="10"/>
      <c r="J90" s="10"/>
      <c r="K90" s="10"/>
      <c r="L90" s="9"/>
    </row>
    <row r="91" spans="1:12" s="3" customFormat="1" ht="34.5" customHeight="1">
      <c r="A91" s="13">
        <v>20</v>
      </c>
      <c r="B91" s="14" t="str">
        <f>HYPERLINK("http://www.lifeprint.com/asl101/pages-signs/20/you-think-cute-who.htm","YOU THINK CUTE, WHO?")</f>
        <v>YOU THINK CUTE, WHO?</v>
      </c>
      <c r="C91" s="12" t="str">
        <f>HYPERLINK("http://www.lifeprint.com/asl101/pages-signs/c/cute.htm","CUTE, SUGAR")</f>
        <v>CUTE, SUGAR</v>
      </c>
      <c r="D91" s="11" t="str">
        <f>HYPERLINK("http://www.lifeprint.com/asl101/pages-signs/t/think.htm","THINK")</f>
        <v>THINK</v>
      </c>
      <c r="E91" s="11" t="str">
        <f>HYPERLINK("http://www.lifeprint.com/asl101/pages-signs/w/who.htm","WHO")</f>
        <v>WHO</v>
      </c>
      <c r="F91" s="11" t="str">
        <f>HYPERLINK("http://www.lifeprint.com/asl101/pages-layout/indexing.htm","YOU")</f>
        <v>YOU</v>
      </c>
      <c r="G91" s="10"/>
      <c r="H91" s="10"/>
      <c r="I91" s="10"/>
      <c r="J91" s="10"/>
      <c r="K91" s="10"/>
      <c r="L91" s="9"/>
    </row>
    <row r="92" spans="1:12" s="3" customFormat="1" ht="34.5" customHeight="1">
      <c r="A92" s="13">
        <v>20</v>
      </c>
      <c r="B92" s="14" t="str">
        <f>HYPERLINK("http://www.lifeprint.com/asl101/pages-signs/20/your-dad-eyes-blue.htm","YOUR DAD EYES BLUE?")</f>
        <v>YOUR DAD EYES BLUE?</v>
      </c>
      <c r="C92" s="12" t="str">
        <f>HYPERLINK("http://www.lifeprint.com/asl101/pages-signs/b/blue.htm","BLUE")</f>
        <v>BLUE</v>
      </c>
      <c r="D92" s="11" t="str">
        <f>HYPERLINK("http://www.lifeprint.com/asl101/pages-signs/d/dad.htm","DAD, FATHER")</f>
        <v>DAD, FATHER</v>
      </c>
      <c r="E92" s="12" t="str">
        <f>HYPERLINK("http://www.lifeprint.com/asl101/pages-signs/e/eyes.htm","EYES")</f>
        <v>EYES</v>
      </c>
      <c r="F92" s="11" t="str">
        <f>HYPERLINK("http://www.lifeprint.com/asl101/pages-signs/y/your.htm","YOUR, YOURS")</f>
        <v>YOUR, YOURS</v>
      </c>
      <c r="G92" s="10"/>
      <c r="H92" s="10"/>
      <c r="I92" s="10"/>
      <c r="J92" s="10"/>
      <c r="K92" s="10"/>
      <c r="L92" s="9"/>
    </row>
    <row r="93" spans="1:12" s="3" customFormat="1" ht="34.5" customHeight="1">
      <c r="A93" s="13">
        <v>20</v>
      </c>
      <c r="B93" s="14" t="str">
        <f>HYPERLINK("http://www.lifeprint.com/asl101/pages-signs/20/your-brother-hair-what-color.htm","YOUR BROTHER HAIR, COLOR?")</f>
        <v>YOUR BROTHER HAIR, COLOR?</v>
      </c>
      <c r="C93" s="11" t="str">
        <f>HYPERLINK("http://www.lifeprint.com/asl101/pages-signs/b/brother.htm","BROTHER")</f>
        <v>BROTHER</v>
      </c>
      <c r="D93" s="12" t="str">
        <f>HYPERLINK("http://www.lifeprint.com/asl101/pages-signs/c/color.htm","COLOR")</f>
        <v>COLOR</v>
      </c>
      <c r="E93" s="12" t="str">
        <f>HYPERLINK("http://www.lifeprint.com/asl101/pages-signs/h/hair.htm","HAIR")</f>
        <v>HAIR</v>
      </c>
      <c r="F93" s="11" t="str">
        <f>HYPERLINK("http://www.lifeprint.com/asl101/pages-signs/y/your.htm","YOUR, YOURS")</f>
        <v>YOUR, YOURS</v>
      </c>
      <c r="G93" s="10"/>
      <c r="H93" s="10"/>
      <c r="I93" s="10"/>
      <c r="J93" s="10"/>
      <c r="K93" s="10"/>
      <c r="L93" s="9"/>
    </row>
    <row r="94" spans="1:12" s="3" customFormat="1" ht="34.5" customHeight="1">
      <c r="A94" s="13">
        <v>20</v>
      </c>
      <c r="B94" s="14" t="str">
        <f>HYPERLINK("http://www.lifeprint.com/asl101/pages-signs/20/your-mom-eyes-brown.htm","YOUR MOM EYES BROWN?")</f>
        <v>YOUR MOM EYES BROWN?</v>
      </c>
      <c r="C94" s="12" t="str">
        <f>HYPERLINK("http://www.lifeprint.com/asl101/pages-signs/b/brown.htm","BROWN")</f>
        <v>BROWN</v>
      </c>
      <c r="D94" s="12" t="str">
        <f>HYPERLINK("http://www.lifeprint.com/asl101/pages-signs/e/eyes.htm","EYES")</f>
        <v>EYES</v>
      </c>
      <c r="E94" s="11" t="str">
        <f>HYPERLINK("http://www.lifeprint.com/asl101/pages-signs/m/mom.htm","MOM, MOTHER")</f>
        <v>MOM, MOTHER</v>
      </c>
      <c r="F94" s="11" t="str">
        <f>HYPERLINK("http://www.lifeprint.com/asl101/pages-signs/y/your.htm","YOUR, YOURS")</f>
        <v>YOUR, YOURS</v>
      </c>
      <c r="G94" s="10"/>
      <c r="H94" s="10"/>
      <c r="I94" s="10"/>
      <c r="J94" s="10"/>
      <c r="K94" s="10"/>
      <c r="L94" s="9"/>
    </row>
    <row r="95" spans="1:12" s="3" customFormat="1" ht="34.5" customHeight="1">
      <c r="A95" s="13">
        <v>20</v>
      </c>
      <c r="B95" s="14" t="str">
        <f>HYPERLINK("http://www.lifeprint.com/asl101/pages-signs/20/your-asl-book-thick.htm","YOUR ASL BOOK CL:C-[thick]?")</f>
        <v>YOUR ASL BOOK CL:C-[thick]?</v>
      </c>
      <c r="C95" s="17" t="s">
        <v>0</v>
      </c>
      <c r="D95" s="11" t="str">
        <f>HYPERLINK("http://www.lifeprint.com/asl101/pages-signs/b/book.htm","BOOK")</f>
        <v>BOOK</v>
      </c>
      <c r="E95" s="12" t="str">
        <f>HYPERLINK("http://www.lifeprint.com/asl101/pages-signs/t/thick.htm","THICK")</f>
        <v>THICK</v>
      </c>
      <c r="F95" s="11" t="str">
        <f>HYPERLINK("http://www.lifeprint.com/asl101/pages-signs/y/your.htm","YOUR, YOURS")</f>
        <v>YOUR, YOURS</v>
      </c>
      <c r="G95" s="10"/>
      <c r="H95" s="10"/>
      <c r="I95" s="10"/>
      <c r="J95" s="10"/>
      <c r="K95" s="10"/>
      <c r="L95" s="9"/>
    </row>
    <row r="96" spans="1:12" s="3" customFormat="1" ht="34.5" customHeight="1">
      <c r="A96" s="13">
        <v>20</v>
      </c>
      <c r="B96" s="14" t="str">
        <f>HYPERLINK("http://www.lifeprint.com/asl101/pages-signs/20/you-look-like-your-father.htm",".YOU LOOK-LIKE YOUR DAD?")</f>
        <v>.YOU LOOK-LIKE YOUR DAD?</v>
      </c>
      <c r="C96" s="11" t="str">
        <f>HYPERLINK("http://www.lifeprint.com/asl101/pages-signs/d/dad.htm","DAD, FATHER")</f>
        <v>DAD, FATHER</v>
      </c>
      <c r="D96" s="12" t="str">
        <f>HYPERLINK("http://www.lifeprint.com/asl101/pages-signs/l/looklike.htm","LOOK-LIKE")</f>
        <v>LOOK-LIKE</v>
      </c>
      <c r="E96" s="11" t="str">
        <f>HYPERLINK("http://www.lifeprint.com/asl101/pages-layout/indexing.htm","YOU")</f>
        <v>YOU</v>
      </c>
      <c r="F96" s="11" t="str">
        <f>HYPERLINK("http://www.lifeprint.com/asl101/pages-signs/y/your.htm","YOUR, YOURS")</f>
        <v>YOUR, YOURS</v>
      </c>
      <c r="G96" s="10"/>
      <c r="H96" s="10"/>
      <c r="I96" s="10"/>
      <c r="J96" s="10"/>
      <c r="K96" s="10"/>
      <c r="L96" s="9"/>
    </row>
    <row r="97" spans="1:12" s="3" customFormat="1" ht="34.5" customHeight="1">
      <c r="A97" s="13">
        <v>20</v>
      </c>
      <c r="B97" s="14" t="str">
        <f>HYPERLINK("http://www.lifeprint.com/asl101/pages-signs/20/girl-this-class-straight-hair-how-many.htm","GIRL THIS CLASS STRAIGHT-HAIR, HOW MANY?")</f>
        <v>GIRL THIS CLASS STRAIGHT-HAIR, HOW MANY?</v>
      </c>
      <c r="C97" s="12" t="str">
        <f>HYPERLINK("http://www.lifeprint.com/asl101/pages-signs/c/class.htm","CLASS")</f>
        <v>CLASS</v>
      </c>
      <c r="D97" s="11" t="str">
        <f>HYPERLINK("http://www.lifeprint.com/asl101/pages-signs/g/girl.htm","GIRL, FEMALE")</f>
        <v>GIRL, FEMALE</v>
      </c>
      <c r="E97" s="11" t="str">
        <f>HYPERLINK("http://www.lifeprint.com/asl101/pages-signs/h/how-many.htm","HOW-MANY")</f>
        <v>HOW-MANY</v>
      </c>
      <c r="F97" s="14" t="str">
        <f>HYPERLINK("http://www.lifeprint.com/asl101/pages-signs/h/hair.htm","STRAIGHT-HAIR")</f>
        <v>STRAIGHT-HAIR</v>
      </c>
      <c r="G97" s="11" t="str">
        <f>HYPERLINK("http://www.lifeprint.com/asl101/pages-signs/t/this.htm","THIS")</f>
        <v>THIS</v>
      </c>
      <c r="H97" s="16"/>
      <c r="I97" s="10"/>
      <c r="J97" s="10"/>
      <c r="K97" s="10"/>
      <c r="L97" s="9"/>
    </row>
    <row r="98" spans="1:12" s="3" customFormat="1" ht="34.5" customHeight="1">
      <c r="A98" s="13">
        <v>20</v>
      </c>
      <c r="B98" s="14" t="str">
        <f>HYPERLINK("http://www.lifeprint.com/asl101/pages-signs/20/my-shoes-you-think-ugly.htm","MY SHOES, YOU THINK UGLY?")</f>
        <v>MY SHOES, YOU THINK UGLY?</v>
      </c>
      <c r="C98" s="11" t="str">
        <f>HYPERLINK("http://www.lifeprint.com/asl101/pages-signs/m/my.htm","MY, MINE")</f>
        <v>MY, MINE</v>
      </c>
      <c r="D98" s="12" t="str">
        <f>HYPERLINK("http://www.lifeprint.com/asl101/pages-signs/s/shoes.htm","SHOES")</f>
        <v>SHOES</v>
      </c>
      <c r="E98" s="11" t="str">
        <f>HYPERLINK("http://www.lifeprint.com/asl101/pages-signs/t/think.htm","THINK")</f>
        <v>THINK</v>
      </c>
      <c r="F98" s="12" t="str">
        <f>HYPERLINK("http://www.lifeprint.com/asl101/pages-signs/u/ugly.htm","UGLY")</f>
        <v>UGLY</v>
      </c>
      <c r="G98" s="11" t="str">
        <f>HYPERLINK("http://www.lifeprint.com/asl101/pages-layout/indexing.htm","YOU")</f>
        <v>YOU</v>
      </c>
      <c r="H98" s="10"/>
      <c r="I98" s="10"/>
      <c r="J98" s="10"/>
      <c r="K98" s="10"/>
      <c r="L98" s="9"/>
    </row>
    <row r="99" spans="1:12" s="3" customFormat="1" ht="34.5" customHeight="1">
      <c r="A99" s="13">
        <v>20</v>
      </c>
      <c r="B99" s="14" t="str">
        <f>HYPERLINK("http://www.lifeprint.com/asl101/pages-signs/20/you-eat-a-lot-regular-which.htm","YOU EAT A-LOT, REGULAR, WHICH?")</f>
        <v>YOU EAT A-LOT, REGULAR, WHICH?</v>
      </c>
      <c r="C99" s="12" t="str">
        <f>HYPERLINK("http://www.lifeprint.com/asl101/pages-signs/a/a-lot.htm","A-LOT, MUCH")</f>
        <v>A-LOT, MUCH</v>
      </c>
      <c r="D99" s="12" t="str">
        <f>HYPERLINK("http://www.lifeprint.com/asl101/pages-signs/e/eat.htm","EAT, FOOD")</f>
        <v>EAT, FOOD</v>
      </c>
      <c r="E99" s="14" t="str">
        <f>HYPERLINK("http://www.lifeprint.com/asl101/pages-signs/r/regular.htm","REGULAR, RIGHTEOUS")</f>
        <v>REGULAR, RIGHTEOUS</v>
      </c>
      <c r="F99" s="11" t="str">
        <f>HYPERLINK("http://www.lifeprint.com/asl101/pages-signs/w/which.htm","WHICH")</f>
        <v>WHICH</v>
      </c>
      <c r="G99" s="11" t="str">
        <f>HYPERLINK("http://www.lifeprint.com/asl101/pages-layout/indexing.htm","YOU")</f>
        <v>YOU</v>
      </c>
      <c r="H99" s="10"/>
      <c r="I99" s="10"/>
      <c r="J99" s="10"/>
      <c r="K99" s="10"/>
      <c r="L99" s="9"/>
    </row>
    <row r="100" spans="1:12" s="3" customFormat="1" ht="34.5" customHeight="1">
      <c r="A100" s="13">
        <v>20</v>
      </c>
      <c r="B100" s="14" t="str">
        <f>HYPERLINK("http://www.lifeprint.com/asl101/pages-signs/20/pizza-thin-thick-which-prefer-you.htm","PIZZA THIN-[crust], THICK-[crust], WHICH PREFER YOU?")</f>
        <v>PIZZA THIN-[crust], THICK-[crust], WHICH PREFER YOU?</v>
      </c>
      <c r="C100" s="12" t="str">
        <f>HYPERLINK("http://www.lifeprint.com/asl101/pages-signs/f/favorite.htm","PREFER, FAVORITE")</f>
        <v>PREFER, FAVORITE</v>
      </c>
      <c r="D100" s="12" t="str">
        <f>HYPERLINK("http://www.lifeprint.com/asl101/pages-signs/p/pizza.htm","PIZZA")</f>
        <v>PIZZA</v>
      </c>
      <c r="E100" s="12" t="str">
        <f>HYPERLINK("http://www.lifeprint.com/asl101/pages-signs/t/thick.htm","THICK")</f>
        <v>THICK</v>
      </c>
      <c r="F100" s="12" t="str">
        <f>HYPERLINK("http://www.lifeprint.com/asl101/pages-signs/t/thin.htm","THIN")</f>
        <v>THIN</v>
      </c>
      <c r="G100" s="11" t="str">
        <f>HYPERLINK("http://www.lifeprint.com/asl101/pages-signs/w/which.htm","WHICH")</f>
        <v>WHICH</v>
      </c>
      <c r="H100" s="11" t="str">
        <f>HYPERLINK("http://www.lifeprint.com/asl101/pages-layout/indexing.htm","YOU")</f>
        <v>YOU</v>
      </c>
      <c r="I100" s="10"/>
      <c r="J100" s="10"/>
      <c r="K100" s="10"/>
      <c r="L100" s="9"/>
    </row>
    <row r="101" spans="1:12" s="3" customFormat="1" ht="34.5" customHeight="1">
      <c r="A101" s="13">
        <v>20</v>
      </c>
      <c r="B101" s="14" t="str">
        <f>HYPERLINK("http://www.lifeprint.com/asl101/pages-signs/20/hair-long-short-you-think-pretty-which.htm","HAIR, LONG-HAIR, SHORT-HAIR, WHICH YOU THINK PRETTY?")</f>
        <v>HAIR, LONG-HAIR, SHORT-HAIR, WHICH YOU THINK PRETTY?</v>
      </c>
      <c r="C101" s="12" t="str">
        <f>HYPERLINK("http://www.lifeprint.com/asl101/pages-signs/h/hair.htm","HAIR")</f>
        <v>HAIR</v>
      </c>
      <c r="D101" s="14" t="str">
        <f>HYPERLINK("http://www.lifeprint.com/asl101/pages-signs/h/hair.htm","LONG-HAIR")</f>
        <v>LONG-HAIR</v>
      </c>
      <c r="E101" s="12" t="str">
        <f>HYPERLINK("http://www.lifeprint.com/asl101/pages-signs/h/hair.htm","HAIR-SHORT, SHORT-HAIR")</f>
        <v>HAIR-SHORT, SHORT-HAIR</v>
      </c>
      <c r="F101" s="12" t="str">
        <f>HYPERLINK("http://www.lifeprint.com/asl101/pages-signs/p/pretty.htm","PRETTY")</f>
        <v>PRETTY</v>
      </c>
      <c r="G101" s="11" t="str">
        <f>HYPERLINK("http://www.lifeprint.com/asl101/pages-signs/t/think.htm","THINK")</f>
        <v>THINK</v>
      </c>
      <c r="H101" s="11" t="str">
        <f>HYPERLINK("http://www.lifeprint.com/asl101/pages-signs/w/which.htm","WHICH")</f>
        <v>WHICH</v>
      </c>
      <c r="I101" s="11" t="str">
        <f>HYPERLINK("http://www.lifeprint.com/asl101/pages-layout/indexing.htm","YOU")</f>
        <v>YOU</v>
      </c>
      <c r="J101" s="10"/>
      <c r="K101" s="10"/>
      <c r="L101" s="9"/>
    </row>
    <row r="102" spans="1:12" s="3" customFormat="1" ht="34.5" customHeight="1">
      <c r="A102" s="13">
        <v>21</v>
      </c>
      <c r="B102" s="14" t="str">
        <f>HYPERLINK("http://www.lifeprint.com/asl101/pages-signs/21/something-broken-you-prefer-hire-mechanic-or-fix-it-yourself-which.htm","SOMETHING BROKE, YOU PREFER HIRE MECHANIC, [bodyshift], F-I-X YOURSELF, WHICH?")</f>
        <v>SOMETHING BROKE, YOU PREFER HIRE MECHANIC, [bodyshift], F-I-X YOURSELF, WHICH?</v>
      </c>
      <c r="C102" s="11" t="str">
        <f>HYPERLINK("http://www.lifeprint.com/asl101/pages-signs/o/or.htm","Bodyshift, OR")</f>
        <v>Bodyshift, OR</v>
      </c>
      <c r="D102" s="14" t="str">
        <f>HYPERLINK("http://www.lifeprint.com/asl101/pages-signs/b/break.htm","BREAK, BROKE")</f>
        <v>BREAK, BROKE</v>
      </c>
      <c r="E102" s="14" t="str">
        <f>HYPERLINK("http://www.lifeprint.com/asl101/pages-signs/f/fix.htm","FIX, #FIX")</f>
        <v>FIX, #FIX</v>
      </c>
      <c r="F102" s="12" t="str">
        <f>HYPERLINK("http://www.lifeprint.com/asl101/pages-signs/h/hire.htm","HIRE, INVITE")</f>
        <v>HIRE, INVITE</v>
      </c>
      <c r="G102" s="12" t="str">
        <f>HYPERLINK("http://www.lifeprint.com/asl101/pages-signs/m/mechanic.htm","MECHANIC, PLUMBER")</f>
        <v>MECHANIC, PLUMBER</v>
      </c>
      <c r="H102" s="11" t="str">
        <f>HYPERLINK("http://www.lifeprint.com/asl101/pages-signs/f/favorite.htm","PREFER, FAVORITE")</f>
        <v>PREFER, FAVORITE</v>
      </c>
      <c r="I102" s="11" t="str">
        <f>HYPERLINK("http://www.lifeprint.com/asl101/pages-signs/s/single.htm","SINGLE, SOMEONE, SOMETHING, ALONE")</f>
        <v>SINGLE, SOMEONE, SOMETHING, ALONE</v>
      </c>
      <c r="J102" s="11" t="str">
        <f>HYPERLINK("http://www.lifeprint.com/asl101/pages-signs/w/which.htm","WHICH")</f>
        <v>WHICH</v>
      </c>
      <c r="K102" s="15" t="str">
        <f>HYPERLINK("http://www.lifeprint.com/asl101/pages-layout/indexing.htm","YOU")</f>
        <v>YOU</v>
      </c>
      <c r="L102" s="21" t="str">
        <f>HYPERLINK("http://www.lifeprint.com/asl101/pages-signs/s/self.htm","YOURSELF, SELF")</f>
        <v>YOURSELF, SELF</v>
      </c>
    </row>
    <row r="103" spans="1:12" s="3" customFormat="1" ht="34.5" customHeight="1">
      <c r="A103" s="13">
        <v>21</v>
      </c>
      <c r="B103" s="14" t="str">
        <f>HYPERLINK("http://www.lifeprint.com/asl101/pages-signs/21/you-like-dance.htm","YOU LIKE DANCE?")</f>
        <v>YOU LIKE DANCE?</v>
      </c>
      <c r="C103" s="11" t="str">
        <f>HYPERLINK("http://www.lifeprint.com/asl101/pages-signs/d/dance.htm","DANCE")</f>
        <v>DANCE</v>
      </c>
      <c r="D103" s="11" t="str">
        <f>HYPERLINK("http://www.lifeprint.com/asl101/pages-signs/l/like.htm","LIKE (emotion)")</f>
        <v>LIKE (emotion)</v>
      </c>
      <c r="E103" s="11" t="str">
        <f>HYPERLINK("http://www.lifeprint.com/asl101/pages-layout/indexing.htm","YOU")</f>
        <v>YOU</v>
      </c>
      <c r="F103" s="10"/>
      <c r="G103" s="10"/>
      <c r="H103" s="10"/>
      <c r="I103" s="10"/>
      <c r="J103" s="10"/>
      <c r="K103" s="10"/>
      <c r="L103" s="9"/>
    </row>
    <row r="104" spans="1:12" s="3" customFormat="1" ht="34.5" customHeight="1">
      <c r="A104" s="13">
        <v>21</v>
      </c>
      <c r="B104" s="14" t="str">
        <f>HYPERLINK("http://www.lifeprint.com/asl101/pages-signs/21/you-like-fishing.htm","YOU LIKE FISHING?")</f>
        <v>YOU LIKE FISHING?</v>
      </c>
      <c r="C104" s="12" t="str">
        <f>HYPERLINK("http://www.lifeprint.com/asl101/pages-signs/f/fishing.htm","FISHING")</f>
        <v>FISHING</v>
      </c>
      <c r="D104" s="11" t="str">
        <f>HYPERLINK("http://www.lifeprint.com/asl101/pages-signs/l/like.htm","LIKE (emotion)")</f>
        <v>LIKE (emotion)</v>
      </c>
      <c r="E104" s="11" t="str">
        <f>HYPERLINK("http://www.lifeprint.com/asl101/pages-layout/indexing.htm","YOU")</f>
        <v>YOU</v>
      </c>
      <c r="F104" s="10"/>
      <c r="G104" s="10"/>
      <c r="H104" s="10"/>
      <c r="I104" s="10"/>
      <c r="J104" s="10"/>
      <c r="K104" s="10"/>
      <c r="L104" s="9"/>
    </row>
    <row r="105" spans="1:12" s="3" customFormat="1" ht="34.5" customHeight="1">
      <c r="A105" s="13">
        <v>21</v>
      </c>
      <c r="B105" s="14" t="str">
        <f>HYPERLINK("http://www.lifeprint.com/asl101/pages-signs/21/you-enjoy-what-do.htm","YOU ENJOY what-DO?")</f>
        <v>YOU ENJOY what-DO?</v>
      </c>
      <c r="C105" s="12" t="str">
        <f>HYPERLINK("http://www.lifeprint.com/asl101/pages-signs/e/enjoy.htm","ENJOY")</f>
        <v>ENJOY</v>
      </c>
      <c r="D105" s="11" t="str">
        <f>HYPERLINK("http://www.lifeprint.com/asl101/pages-signs/d/do-do.htm","what-DO, DO-what")</f>
        <v>what-DO, DO-what</v>
      </c>
      <c r="E105" s="11" t="str">
        <f>HYPERLINK("http://www.lifeprint.com/asl101/pages-layout/indexing.htm","YOU")</f>
        <v>YOU</v>
      </c>
      <c r="F105" s="10"/>
      <c r="G105" s="10"/>
      <c r="H105" s="10"/>
      <c r="I105" s="10"/>
      <c r="J105" s="10"/>
      <c r="K105" s="10"/>
      <c r="L105" s="9"/>
    </row>
    <row r="106" spans="1:12" s="3" customFormat="1" ht="34.5" customHeight="1">
      <c r="A106" s="13">
        <v>21</v>
      </c>
      <c r="B106" s="14" t="str">
        <f>HYPERLINK("http://www.lifeprint.com/asl101/pages-signs/21/your-major-what.htm","YOUR MAJOR WHAT?")</f>
        <v>YOUR MAJOR WHAT?</v>
      </c>
      <c r="C106" s="12" t="str">
        <f>HYPERLINK("http://www.lifeprint.com/asl101/pages-signs/m/main.htm","MAJOR, PROFESSION")</f>
        <v>MAJOR, PROFESSION</v>
      </c>
      <c r="D106" s="11" t="str">
        <f>HYPERLINK("http://www.lifeprint.com/asl101/pages-signs/w/what.htm","WHAT, HUH?")</f>
        <v>WHAT, HUH?</v>
      </c>
      <c r="E106" s="11" t="str">
        <f>HYPERLINK("http://www.lifeprint.com/asl101/pages-signs/y/your.htm","YOUR, YOURS")</f>
        <v>YOUR, YOURS</v>
      </c>
      <c r="F106" s="10"/>
      <c r="G106" s="10"/>
      <c r="H106" s="10"/>
      <c r="I106" s="10"/>
      <c r="J106" s="10"/>
      <c r="K106" s="10"/>
      <c r="L106" s="9"/>
    </row>
    <row r="107" spans="1:12" s="3" customFormat="1" ht="34.5" customHeight="1">
      <c r="A107" s="13">
        <v>21</v>
      </c>
      <c r="B107" s="14" t="str">
        <f>HYPERLINK("http://www.lifeprint.com/asl101/pages-signs/21/your-supervisor-who.htm","YOUR SUPERVISOR, WHO?")</f>
        <v>YOUR SUPERVISOR, WHO?</v>
      </c>
      <c r="C107" s="12" t="str">
        <f>HYPERLINK("http://www.lifeprint.com/asl101/pages-signs/s/supervisor.htm","SUPERVISOR")</f>
        <v>SUPERVISOR</v>
      </c>
      <c r="D107" s="11" t="str">
        <f>HYPERLINK("http://www.lifeprint.com/asl101/pages-signs/w/who.htm","WHO")</f>
        <v>WHO</v>
      </c>
      <c r="E107" s="11" t="str">
        <f>HYPERLINK("http://www.lifeprint.com/asl101/pages-signs/y/your.htm","YOUR, YOURS")</f>
        <v>YOUR, YOURS</v>
      </c>
      <c r="F107" s="10"/>
      <c r="G107" s="10"/>
      <c r="H107" s="10"/>
      <c r="I107" s="10"/>
      <c r="J107" s="10"/>
      <c r="K107" s="10"/>
      <c r="L107" s="9"/>
    </row>
    <row r="108" spans="1:12" s="3" customFormat="1" ht="34.5" customHeight="1">
      <c r="A108" s="13">
        <v>21</v>
      </c>
      <c r="B108" s="14" t="str">
        <f>HYPERLINK("http://www.lifeprint.com/asl101/pages-signs/21/boss-fire-worker-why.htm","BOSS FIRE WORKER, WHY?")</f>
        <v>BOSS FIRE WORKER, WHY?</v>
      </c>
      <c r="C108" s="12" t="str">
        <f>HYPERLINK("http://www.lifeprint.com/asl101/pages-signs/b/boss.htm","BOSS")</f>
        <v>BOSS</v>
      </c>
      <c r="D108" s="12" t="str">
        <f>HYPERLINK("http://www.lifeprint.com/asl101/pages-signs/f/fire.htm","FIRE, TERMINANTE")</f>
        <v>FIRE, TERMINANTE</v>
      </c>
      <c r="E108" s="11" t="str">
        <f>HYPERLINK("http://www.lifeprint.com/asl101/pages-signs/w/why.htm","WHY")</f>
        <v>WHY</v>
      </c>
      <c r="F108" s="14" t="str">
        <f>HYPERLINK("http://www.lifeprint.com/asl101/pages-signs/w/work.htm","WORKER")</f>
        <v>WORKER</v>
      </c>
      <c r="G108" s="10"/>
      <c r="H108" s="10"/>
      <c r="I108" s="10"/>
      <c r="J108" s="10"/>
      <c r="K108" s="10"/>
      <c r="L108" s="9"/>
    </row>
    <row r="109" spans="1:12" s="3" customFormat="1" ht="34.5" customHeight="1">
      <c r="A109" s="13">
        <v>21</v>
      </c>
      <c r="B109" s="14" t="str">
        <f>HYPERLINK("http://www.lifeprint.com/asl101/pages-signs/21/you-haircut-how-often.htm","YOU HAIRCUT, HOW OFTEN?")</f>
        <v>YOU HAIRCUT, HOW OFTEN?</v>
      </c>
      <c r="C109" s="12" t="str">
        <f>HYPERLINK("http://www.lifeprint.com/asl101/pages-signs/h/haircut.htm","HAIR-CUT")</f>
        <v>HAIR-CUT</v>
      </c>
      <c r="D109" s="11" t="str">
        <f>HYPERLINK("http://www.lifeprint.com/asl101/pages-signs/h/how.htm","HOW")</f>
        <v>HOW</v>
      </c>
      <c r="E109" s="12" t="str">
        <f>HYPERLINK("http://www.lifeprint.com/asl101/pages-signs/o/often.htm","OFTEN")</f>
        <v>OFTEN</v>
      </c>
      <c r="F109" s="11" t="str">
        <f>HYPERLINK("http://www.lifeprint.com/asl101/pages-layout/indexing.htm","YOU")</f>
        <v>YOU</v>
      </c>
      <c r="G109" s="10"/>
      <c r="H109" s="10"/>
      <c r="I109" s="10"/>
      <c r="J109" s="10"/>
      <c r="K109" s="10"/>
      <c r="L109" s="9"/>
    </row>
    <row r="110" spans="1:12" s="3" customFormat="1" ht="34.5" customHeight="1">
      <c r="A110" s="13">
        <v>21</v>
      </c>
      <c r="B110" s="14" t="str">
        <f>HYPERLINK("http://www.lifeprint.com/asl101/pages-signs/21/bus-you-ride-school.htm","BUS, YOU RIDE-IN SCHOOL, YOU?")</f>
        <v>BUS, YOU RIDE-IN SCHOOL, YOU?</v>
      </c>
      <c r="C110" s="12" t="str">
        <f>HYPERLINK("http://www.lifeprint.com/asl101/pages-signs/b/bus.htm","BUS, #BUS")</f>
        <v>BUS, #BUS</v>
      </c>
      <c r="D110" s="12" t="str">
        <f>HYPERLINK("http://www.lifeprint.com/asl101/pages-signs/r/ride.htm","RIDE-IN")</f>
        <v>RIDE-IN</v>
      </c>
      <c r="E110" s="12" t="str">
        <f>HYPERLINK("http://www.lifeprint.com/asl101/pages-signs/s/school.htm","SCHOOL")</f>
        <v>SCHOOL</v>
      </c>
      <c r="F110" s="11" t="str">
        <f>HYPERLINK("http://www.lifeprint.com/asl101/pages-layout/indexing.htm","YOU")</f>
        <v>YOU</v>
      </c>
      <c r="G110" s="10"/>
      <c r="H110" s="10"/>
      <c r="I110" s="10"/>
      <c r="J110" s="10"/>
      <c r="K110" s="10"/>
      <c r="L110" s="9"/>
    </row>
    <row r="111" spans="1:12" s="3" customFormat="1" ht="34.5" customHeight="1">
      <c r="A111" s="13">
        <v>21</v>
      </c>
      <c r="B111" s="14" t="str">
        <f>HYPERLINK("http://www.lifeprint.com/asl101/pages-signs/21/your-house-need-paint.htm","YOUR HOUSE NEED PAINT?")</f>
        <v>YOUR HOUSE NEED PAINT?</v>
      </c>
      <c r="C111" s="12" t="str">
        <f>HYPERLINK("http://www.lifeprint.com/asl101/pages-signs/h/house.htm","HOUSE")</f>
        <v>HOUSE</v>
      </c>
      <c r="D111" s="11" t="str">
        <f>HYPERLINK("http://www.lifeprint.com/asl101/pages-signs/n/need.htm","NEED, MUST, SHOULD")</f>
        <v>NEED, MUST, SHOULD</v>
      </c>
      <c r="E111" s="12" t="str">
        <f>HYPERLINK("http://www.lifeprint.com/asl101/pages-signs/p/paint.htm","PAINT ")</f>
        <v>PAINT </v>
      </c>
      <c r="F111" s="11" t="str">
        <f>HYPERLINK("http://www.lifeprint.com/asl101/pages-signs/y/your.htm","YOUR, YOURS")</f>
        <v>YOUR, YOURS</v>
      </c>
      <c r="G111" s="10"/>
      <c r="H111" s="10"/>
      <c r="I111" s="10"/>
      <c r="J111" s="10"/>
      <c r="K111" s="10"/>
      <c r="L111" s="9"/>
    </row>
    <row r="112" spans="1:12" s="3" customFormat="1" ht="34.5" customHeight="1">
      <c r="A112" s="13">
        <v>21</v>
      </c>
      <c r="B112" s="14" t="str">
        <f>HYPERLINK("http://www.lifeprint.com/asl101/pages-signs/21/your-dad-military-before.htm","YOUR DAD ARMY BEFORE?")</f>
        <v>YOUR DAD ARMY BEFORE?</v>
      </c>
      <c r="C112" s="12" t="str">
        <f>HYPERLINK("http://www.lifeprint.com/asl101/pages-signs/a/army.htm","ARMY, MILITARY")</f>
        <v>ARMY, MILITARY</v>
      </c>
      <c r="D112" s="11" t="str">
        <f>HYPERLINK("http://www.lifeprint.com/asl101/pages-signs/d/dad.htm","DAD, FATHER")</f>
        <v>DAD, FATHER</v>
      </c>
      <c r="E112" s="11" t="str">
        <f>HYPERLINK("http://www.lifeprint.com/asl101/pages-signs/n/next.htm","PAST, BEFORE")</f>
        <v>PAST, BEFORE</v>
      </c>
      <c r="F112" s="11" t="str">
        <f>HYPERLINK("http://www.lifeprint.com/asl101/pages-signs/y/your.htm","YOUR, YOURS")</f>
        <v>YOUR, YOURS</v>
      </c>
      <c r="G112" s="10"/>
      <c r="H112" s="10"/>
      <c r="I112" s="10"/>
      <c r="J112" s="10"/>
      <c r="K112" s="10"/>
      <c r="L112" s="9"/>
    </row>
    <row r="113" spans="1:12" s="3" customFormat="1" ht="34.5" customHeight="1">
      <c r="A113" s="13">
        <v>21</v>
      </c>
      <c r="B113" s="14" t="str">
        <f>HYPERLINK("http://www.lifeprint.com/asl101/pages-signs/21/your-resume-how-many-pages.htm","YOUR RESUME, HOW-MANY PAGE?")</f>
        <v>YOUR RESUME, HOW-MANY PAGE?</v>
      </c>
      <c r="C113" s="11" t="str">
        <f>HYPERLINK("http://www.lifeprint.com/asl101/pages-signs/h/how-many.htm","HOW-MANY")</f>
        <v>HOW-MANY</v>
      </c>
      <c r="D113" s="14" t="str">
        <f>HYPERLINK("http://www.lifeprint.com/asl101/pages-signs/p/page.htm","PAGE")</f>
        <v>PAGE</v>
      </c>
      <c r="E113" s="12" t="str">
        <f>HYPERLINK("http://www.lifeprint.com/asl101/pages-signs/r/resume.htm","RESUME")</f>
        <v>RESUME</v>
      </c>
      <c r="F113" s="11" t="str">
        <f>HYPERLINK("http://www.lifeprint.com/asl101/pages-signs/y/your.htm","YOUR, YOURS")</f>
        <v>YOUR, YOURS</v>
      </c>
      <c r="G113" s="10"/>
      <c r="H113" s="10"/>
      <c r="I113" s="10"/>
      <c r="J113" s="10"/>
      <c r="K113" s="10"/>
      <c r="L113" s="9"/>
    </row>
    <row r="114" spans="1:12" s="3" customFormat="1" ht="34.5" customHeight="1">
      <c r="A114" s="13">
        <v>21</v>
      </c>
      <c r="B114" s="14" t="str">
        <f>HYPERLINK("http://www.lifeprint.com/asl101/pages-signs/21/your-church-send-missionaries.htm","YOUR CHURCH SEND MISSIONARY?")</f>
        <v>YOUR CHURCH SEND MISSIONARY?</v>
      </c>
      <c r="C114" s="12" t="str">
        <f>HYPERLINK("http://www.lifeprint.com/asl101/pages-signs/c/church.htm","CHURCH")</f>
        <v>CHURCH</v>
      </c>
      <c r="D114" s="14" t="str">
        <f>HYPERLINK("http://www.lifeprint.com/asl101/pages-signs/m/missionary.htm","PREACHER, MISSIONARY")</f>
        <v>PREACHER, MISSIONARY</v>
      </c>
      <c r="E114" s="12" t="str">
        <f>HYPERLINK("http://www.lifeprint.com/asl101/pages-signs/s/send.htm","SEND, MAIL")</f>
        <v>SEND, MAIL</v>
      </c>
      <c r="F114" s="11" t="str">
        <f>HYPERLINK("http://www.lifeprint.com/asl101/pages-signs/y/your.htm","YOUR, YOURS")</f>
        <v>YOUR, YOURS</v>
      </c>
      <c r="G114" s="10"/>
      <c r="H114" s="10"/>
      <c r="I114" s="10"/>
      <c r="J114" s="10"/>
      <c r="K114" s="10"/>
      <c r="L114" s="9"/>
    </row>
    <row r="115" spans="1:12" s="3" customFormat="1" ht="34.5" customHeight="1">
      <c r="A115" s="13">
        <v>21</v>
      </c>
      <c r="B115" s="14" t="str">
        <f>HYPERLINK("http://www.lifeprint.com/asl101/pages-signs/21/your-house-who-manage.htm","YOUR HOUSE, WHO MANAGE?")</f>
        <v>YOUR HOUSE, WHO MANAGE?</v>
      </c>
      <c r="C115" s="12" t="str">
        <f>HYPERLINK("http://www.lifeprint.com/asl101/pages-signs/h/house.htm","HOUSE")</f>
        <v>HOUSE</v>
      </c>
      <c r="D115" s="12" t="str">
        <f>HYPERLINK("http://www.lifeprint.com/asl101/pages-signs/c/control.htm","CONTROL, MANAGE")</f>
        <v>CONTROL, MANAGE</v>
      </c>
      <c r="E115" s="11" t="str">
        <f>HYPERLINK("http://www.lifeprint.com/asl101/pages-signs/w/who.htm","WHO")</f>
        <v>WHO</v>
      </c>
      <c r="F115" s="11" t="str">
        <f>HYPERLINK("http://www.lifeprint.com/asl101/pages-signs/y/your.htm","YOUR, YOURS")</f>
        <v>YOUR, YOURS</v>
      </c>
      <c r="G115" s="10"/>
      <c r="H115" s="10"/>
      <c r="I115" s="10"/>
      <c r="J115" s="10"/>
      <c r="K115" s="10"/>
      <c r="L115" s="9"/>
    </row>
    <row r="116" spans="1:12" s="3" customFormat="1" ht="34.5" customHeight="1">
      <c r="A116" s="13">
        <v>21</v>
      </c>
      <c r="B116" s="14" t="str">
        <f>HYPERLINK("http://www.lifeprint.com/asl101/pages-signs/21/pilot-use-sun-glasses-why.htm","PILOT USE S-U-N GLASSES, WHY?")</f>
        <v>PILOT USE S-U-N GLASSES, WHY?</v>
      </c>
      <c r="C116" s="12" t="str">
        <f>HYPERLINK("http://www.lifeprint.com/asl101/pages-signs/g/glasses.htm","GLASSES, GALLAUDET")</f>
        <v>GLASSES, GALLAUDET</v>
      </c>
      <c r="D116" s="12" t="str">
        <f>HYPERLINK("http://www.lifeprint.com/asl101/pages-signs/p/pilot.htm","PILOT")</f>
        <v>PILOT</v>
      </c>
      <c r="E116" s="17" t="s">
        <v>6</v>
      </c>
      <c r="F116" s="12" t="str">
        <f>HYPERLINK("http://www.lifeprint.com/asl101/pages-signs/u/use.htm","USE, WEAR")</f>
        <v>USE, WEAR</v>
      </c>
      <c r="G116" s="11" t="str">
        <f>HYPERLINK("http://www.lifeprint.com/asl101/pages-signs/w/why.htm","WHY")</f>
        <v>WHY</v>
      </c>
      <c r="H116" s="10"/>
      <c r="I116" s="10"/>
      <c r="J116" s="10"/>
      <c r="K116" s="10"/>
      <c r="L116" s="9"/>
    </row>
    <row r="117" spans="1:12" s="3" customFormat="1" ht="34.5" customHeight="1">
      <c r="A117" s="13">
        <v>21</v>
      </c>
      <c r="B117" s="14" t="str">
        <f>HYPERLINK("http://www.lifeprint.com/asl101/pages-signs/21/most-post-office-employees-thin-why.htm","MOST POST-OFFICE WORKER THIN, WHY?")</f>
        <v>MOST POST-OFFICE WORKER THIN, WHY?</v>
      </c>
      <c r="C117" s="12" t="str">
        <f>HYPERLINK("http://www.lifeprint.com/asl101/pages-signs/m/most.htm","MOST")</f>
        <v>MOST</v>
      </c>
      <c r="D117" s="14" t="str">
        <f>HYPERLINK("http://www.lifeprint.com/asl101/pages-signs/p/post-office.htm","POST-OFFICE, P.O.")</f>
        <v>POST-OFFICE, P.O.</v>
      </c>
      <c r="E117" s="12" t="str">
        <f>HYPERLINK("http://www.lifeprint.com/asl101/pages-signs/t/thin.htm","THIN")</f>
        <v>THIN</v>
      </c>
      <c r="F117" s="11" t="str">
        <f>HYPERLINK("http://www.lifeprint.com/asl101/pages-signs/w/why.htm","WHY")</f>
        <v>WHY</v>
      </c>
      <c r="G117" s="14" t="str">
        <f>HYPERLINK("http://www.lifeprint.com/asl101/pages-signs/w/work.htm","WORKER")</f>
        <v>WORKER</v>
      </c>
      <c r="H117" s="10"/>
      <c r="I117" s="10"/>
      <c r="J117" s="10"/>
      <c r="K117" s="10"/>
      <c r="L117" s="9"/>
    </row>
    <row r="118" spans="1:12" s="3" customFormat="1" ht="34.5" customHeight="1">
      <c r="A118" s="13">
        <v>21</v>
      </c>
      <c r="B118" s="14" t="str">
        <f>HYPERLINK("http://www.lifeprint.com/asl101/pages-signs/21/you-go-dentist-how-often.htm","YOU GO DENTIST HOW OFTEN?")</f>
        <v>YOU GO DENTIST HOW OFTEN?</v>
      </c>
      <c r="C118" s="12" t="str">
        <f>HYPERLINK("http://www.lifeprint.com/asl101/pages-signs/d/dentist.htm","DENTIST")</f>
        <v>DENTIST</v>
      </c>
      <c r="D118" s="12" t="str">
        <f>HYPERLINK("http://www.lifeprint.com/asl101/pages-signs/g/go.htm","GO")</f>
        <v>GO</v>
      </c>
      <c r="E118" s="11" t="str">
        <f>HYPERLINK("http://www.lifeprint.com/asl101/pages-signs/h/how.htm","HOW")</f>
        <v>HOW</v>
      </c>
      <c r="F118" s="12" t="str">
        <f>HYPERLINK("http://www.lifeprint.com/asl101/pages-signs/o/often.htm","OFTEN")</f>
        <v>OFTEN</v>
      </c>
      <c r="G118" s="11" t="str">
        <f>HYPERLINK("http://www.lifeprint.com/asl101/pages-layout/indexing.htm","YOU")</f>
        <v>YOU</v>
      </c>
      <c r="H118" s="10"/>
      <c r="I118" s="10"/>
      <c r="J118" s="10"/>
      <c r="K118" s="10"/>
      <c r="L118" s="9"/>
    </row>
    <row r="119" spans="1:12" s="3" customFormat="1" ht="34.5" customHeight="1">
      <c r="A119" s="13">
        <v>21</v>
      </c>
      <c r="B119" s="14" t="str">
        <f>HYPERLINK("http://www.lifeprint.com/asl101/pages-signs/21/job-you-apply-before-how-many.htm","JOB YOU APPLY BEFORE, HOW MANY?")</f>
        <v>JOB YOU APPLY BEFORE, HOW MANY?</v>
      </c>
      <c r="C119" s="12" t="str">
        <f>HYPERLINK("http://www.lifeprint.com/asl101/pages-signs/a/apply.htm","APPLY, VOLUNTEER")</f>
        <v>APPLY, VOLUNTEER</v>
      </c>
      <c r="D119" s="11" t="str">
        <f>HYPERLINK("http://www.lifeprint.com/asl101/pages-signs/h/how-many.htm","HOW-MANY")</f>
        <v>HOW-MANY</v>
      </c>
      <c r="E119" s="14" t="str">
        <f>HYPERLINK("http://www.lifeprint.com/asl101/pages-signs/j/job.htm","JOB, #JOB")</f>
        <v>JOB, #JOB</v>
      </c>
      <c r="F119" s="11" t="str">
        <f>HYPERLINK("http://www.lifeprint.com/asl101/pages-signs/n/next.htm","PAST, BEFORE")</f>
        <v>PAST, BEFORE</v>
      </c>
      <c r="G119" s="11" t="str">
        <f>HYPERLINK("http://www.lifeprint.com/asl101/pages-layout/indexing.htm","YOU")</f>
        <v>YOU</v>
      </c>
      <c r="H119" s="16"/>
      <c r="I119" s="10"/>
      <c r="J119" s="10"/>
      <c r="K119" s="10"/>
      <c r="L119" s="9"/>
    </row>
    <row r="120" spans="1:12" s="3" customFormat="1" ht="34.5" customHeight="1">
      <c r="A120" s="13">
        <v>21</v>
      </c>
      <c r="B120" s="14" t="str">
        <f>HYPERLINK("http://www.lifeprint.com/asl101/pages-signs/21/old-boy-friend-picture-you-keep.htm","OLD BOYFRIEND PICTURE YOU KEEP?")</f>
        <v>OLD BOYFRIEND PICTURE YOU KEEP?</v>
      </c>
      <c r="C120" s="12" t="str">
        <f>HYPERLINK("http://www.lifeprint.com/asl101/pages-signs/f/friend.htm","BOYFRIEND")</f>
        <v>BOYFRIEND</v>
      </c>
      <c r="D120" s="12" t="str">
        <f>HYPERLINK("http://www.lifeprint.com/asl101/pages-signs/f/friend.htm","GIRLFRIEND")</f>
        <v>GIRLFRIEND</v>
      </c>
      <c r="E120" s="12" t="str">
        <f>HYPERLINK("http://www.lifeprint.com/asl101/pages-signs/k/keep.htm","KEEP")</f>
        <v>KEEP</v>
      </c>
      <c r="F120" s="14" t="str">
        <f>HYPERLINK("http://www.lifeprint.com/asl101/pages-signs/o/old.htm","OLD, AGE")</f>
        <v>OLD, AGE</v>
      </c>
      <c r="G120" s="12" t="str">
        <f>HYPERLINK("http://www.lifeprint.com/asl101/pages-signs/p/picture.htm","PICTURE")</f>
        <v>PICTURE</v>
      </c>
      <c r="H120" s="11" t="str">
        <f>HYPERLINK("http://www.lifeprint.com/asl101/pages-layout/indexing.htm","YOU")</f>
        <v>YOU</v>
      </c>
      <c r="I120" s="10"/>
      <c r="J120" s="10"/>
      <c r="K120" s="10"/>
      <c r="L120" s="9"/>
    </row>
    <row r="121" spans="1:12" s="3" customFormat="1" ht="34.5" customHeight="1">
      <c r="A121" s="13">
        <v>21</v>
      </c>
      <c r="B121" s="14" t="str">
        <f>HYPERLINK("http://www.lifeprint.com/asl101/pages-signs/21/you-wish-yourself-lawyer.htm","YOU WISH YOURSELF LAWYER?")</f>
        <v>YOU WISH YOURSELF LAWYER?</v>
      </c>
      <c r="C121" s="12" t="str">
        <f>HYPERLINK("http://www.lifeprint.com/asl101/pages-signs/l/law.htm","LAW, LEGAL")</f>
        <v>LAW, LEGAL</v>
      </c>
      <c r="D121" s="12" t="str">
        <f>HYPERLINK("http://www.lifeprint.com/asl101/pages-signs/l/lawyer.htm","LAWYER")</f>
        <v>LAWYER</v>
      </c>
      <c r="E121" s="12" t="str">
        <f>HYPERLINK("http://www.lifeprint.com/asl101/pages-signs/a/agent.htm","PERSON, AGENT")</f>
        <v>PERSON, AGENT</v>
      </c>
      <c r="F121" s="12" t="str">
        <f>HYPERLINK("http://www.lifeprint.com/asl101/pages-signs/h/hungry.htm","HUNGRY, WISH")</f>
        <v>HUNGRY, WISH</v>
      </c>
      <c r="G121" s="11" t="str">
        <f>HYPERLINK("http://www.lifeprint.com/asl101/pages-layout/indexing.htm","YOU")</f>
        <v>YOU</v>
      </c>
      <c r="H121" s="11" t="str">
        <f>HYPERLINK("http://www.lifeprint.com/asl101/pages-signs/s/self.htm","YOURSELF, SELF")</f>
        <v>YOURSELF, SELF</v>
      </c>
      <c r="I121" s="10"/>
      <c r="J121" s="10"/>
      <c r="K121" s="10"/>
      <c r="L121" s="9"/>
    </row>
    <row r="122" spans="1:12" s="3" customFormat="1" ht="34.5" customHeight="1">
      <c r="A122" s="13">
        <v>22</v>
      </c>
      <c r="B122" s="14" t="str">
        <f>HYPERLINK("http://www.lifeprint.com/asl101/pages-signs/22/suppose-you-go-bank-you-prefer-computer-or-an-actual-in-person-teller.htm","SUPPOSE YOU GO BANK, YOU PREFER COMPUTER [bodyshift] TRUE PERSON TELLER?")</f>
        <v>SUPPOSE YOU GO BANK, YOU PREFER COMPUTER [bodyshift] TRUE PERSON TELLER?</v>
      </c>
      <c r="C122" s="12" t="str">
        <f>HYPERLINK("http://www.lifeprint.com/asl101/pages-signs/b/bank.htm","BANK, #BANK")</f>
        <v>BANK, #BANK</v>
      </c>
      <c r="D122" s="11" t="str">
        <f>HYPERLINK("http://www.lifeprint.com/asl101/pages-signs/o/or.htm","Bodyshift, OR")</f>
        <v>Bodyshift, OR</v>
      </c>
      <c r="E122" s="12" t="str">
        <f>HYPERLINK("http://www.lifeprint.com/asl101/pages-signs/c/computer.htm","COMPUTER")</f>
        <v>COMPUTER</v>
      </c>
      <c r="F122" s="12" t="str">
        <f>HYPERLINK("http://www.lifeprint.com/asl101/pages-signs/g/go.htm","GO")</f>
        <v>GO</v>
      </c>
      <c r="G122" s="11" t="str">
        <f>HYPERLINK("http://www.lifeprint.com/asl101/pages-signs/i/idea.htm","IF, SUPPOSE")</f>
        <v>IF, SUPPOSE</v>
      </c>
      <c r="H122" s="12" t="str">
        <f>HYPERLINK("http://www.lifeprint.com/asl101/pages-signs/a/agent.htm","PERSON, AGENT")</f>
        <v>PERSON, AGENT</v>
      </c>
      <c r="I122" s="11" t="str">
        <f>HYPERLINK("http://www.lifeprint.com/asl101/pages-signs/f/favorite.htm","PREFER, FAVORITE")</f>
        <v>PREFER, FAVORITE</v>
      </c>
      <c r="J122" s="11" t="str">
        <f>HYPERLINK("http://www.lifeprint.com/asl101/pages-signs/t/teller.htm","TELLER")</f>
        <v>TELLER</v>
      </c>
      <c r="K122" s="20" t="str">
        <f>HYPERLINK("http://www.lifeprint.com/asl101/pages-signs/t/true.htm","TRUE, REAL")</f>
        <v>TRUE, REAL</v>
      </c>
      <c r="L122" s="19" t="str">
        <f>HYPERLINK("http://www.lifeprint.com/asl101/pages-layout/indexing.htm","YOU")</f>
        <v>YOU</v>
      </c>
    </row>
    <row r="123" spans="1:12" s="3" customFormat="1" ht="34.5" customHeight="1">
      <c r="A123" s="13">
        <v>22</v>
      </c>
      <c r="B123" s="14" t="str">
        <f>HYPERLINK("http://www.lifeprint.com/asl101/pages-signs/22/you-think-parents-should-pay-children-for-cleaning-bedroom.htm","YOU THINK PARENT SHOULD PAY CHILDREN FOR CLEAN+ BEDROOM?")</f>
        <v>YOU THINK PARENT SHOULD PAY CHILDREN FOR CLEAN+ BEDROOM?</v>
      </c>
      <c r="C123" s="12" t="str">
        <f>HYPERLINK("http://www.lifeprint.com/asl101/pages-signs/b/bedroom.htm","BEDROOM")</f>
        <v>BEDROOM</v>
      </c>
      <c r="D123" s="12" t="str">
        <f>HYPERLINK("http://www.lifeprint.com/asl101/pages-signs/c/child.htm","CHILDREN")</f>
        <v>CHILDREN</v>
      </c>
      <c r="E123" s="14" t="str">
        <f>HYPERLINK("http://www.lifeprint.com/asl101/pages-signs/c/clean.htm","CLEAN, CLEAN-UP")</f>
        <v>CLEAN, CLEAN-UP</v>
      </c>
      <c r="F123" s="11" t="str">
        <f>HYPERLINK("http://www.lifeprint.com/asl101/pages-signs/f/for.htm","FOR")</f>
        <v>FOR</v>
      </c>
      <c r="G123" s="12" t="str">
        <f>HYPERLINK("http://www.lifeprint.com/asl101/pages-signs/p/parents.htm","PARENTS")</f>
        <v>PARENTS</v>
      </c>
      <c r="H123" s="12" t="str">
        <f>HYPERLINK("http://www.lifeprint.com/asl101/pages-signs/p/pay.htm","PAY")</f>
        <v>PAY</v>
      </c>
      <c r="I123" s="11" t="str">
        <f>HYPERLINK("http://www.lifeprint.com/asl101/pages-signs/n/need.htm","NEED, MUST, SHOULD")</f>
        <v>NEED, MUST, SHOULD</v>
      </c>
      <c r="J123" s="11" t="str">
        <f>HYPERLINK("http://www.lifeprint.com/asl101/pages-signs/t/think.htm","THINK")</f>
        <v>THINK</v>
      </c>
      <c r="K123" s="15" t="str">
        <f>HYPERLINK("http://www.lifeprint.com/asl101/pages-layout/indexing.htm","YOU")</f>
        <v>YOU</v>
      </c>
      <c r="L123" s="9"/>
    </row>
    <row r="124" spans="1:12" s="3" customFormat="1" ht="34.5" customHeight="1">
      <c r="A124" s="13">
        <v>22</v>
      </c>
      <c r="B124" s="14" t="str">
        <f>HYPERLINK("http://www.lifeprint.com/asl101/pages-signs/22/tomorrow-are-you-busy.htm","TOMORROW YOU #BUSY?")</f>
        <v>TOMORROW YOU #BUSY?</v>
      </c>
      <c r="C124" s="12" t="str">
        <f>HYPERLINK("http://www.lifeprint.com/asl101/pages-signs/b/busy.htm","BUSY, #BUSY")</f>
        <v>BUSY, #BUSY</v>
      </c>
      <c r="D124" s="12" t="str">
        <f>HYPERLINK("http://www.lifeprint.com/asl101/pages-signs/t/tomorrow.htm","TOMORROW")</f>
        <v>TOMORROW</v>
      </c>
      <c r="E124" s="11" t="str">
        <f>HYPERLINK("http://www.lifeprint.com/asl101/pages-layout/indexing.htm","YOU")</f>
        <v>YOU</v>
      </c>
      <c r="F124" s="10"/>
      <c r="G124" s="10"/>
      <c r="H124" s="10"/>
      <c r="I124" s="10"/>
      <c r="J124" s="10"/>
      <c r="K124" s="10"/>
      <c r="L124" s="9"/>
    </row>
    <row r="125" spans="1:12" s="3" customFormat="1" ht="34.5" customHeight="1">
      <c r="A125" s="13">
        <v>22</v>
      </c>
      <c r="B125" s="14" t="str">
        <f>HYPERLINK("http://www.lifeprint.com/asl101/pages-signs/22/what-costs-25-cents.htm","WHAT COST CENT-25?")</f>
        <v>WHAT COST CENT-25?</v>
      </c>
      <c r="C125" s="14" t="str">
        <f>HYPERLINK("http://www.lifeprint.com/asl101/pages-signs/c/cents.htm","CENTS, 25-CENTS, QUARTER")</f>
        <v>CENTS, 25-CENTS, QUARTER</v>
      </c>
      <c r="D125" s="14" t="str">
        <f>HYPERLINK("http://www.lifeprint.com/asl101/pages-signs/c/cost.htm","COST, FEE")</f>
        <v>COST, FEE</v>
      </c>
      <c r="E125" s="11" t="str">
        <f>HYPERLINK("http://www.lifeprint.com/asl101/pages-signs/w/what.htm","WHAT, HUH?")</f>
        <v>WHAT, HUH?</v>
      </c>
      <c r="F125" s="11" t="str">
        <f>HYPERLINK("http://www.lifeprint.com/asl101/pages-signs/w/what.htm","WHAT, HUH?")</f>
        <v>WHAT, HUH?</v>
      </c>
      <c r="G125" s="10"/>
      <c r="H125" s="10"/>
      <c r="I125" s="10"/>
      <c r="J125" s="10"/>
      <c r="K125" s="10"/>
      <c r="L125" s="9"/>
    </row>
    <row r="126" spans="1:12" s="3" customFormat="1" ht="34.5" customHeight="1">
      <c r="A126" s="13">
        <v>22</v>
      </c>
      <c r="B126" s="14" t="str">
        <f>HYPERLINK("http://www.lifeprint.com/asl101/pages-signs/22/some-deaf-subscribe-ssi-why.htm","SOME DEAF SUBSCRIBE-[SSI] WHY?")</f>
        <v>SOME DEAF SUBSCRIBE-[SSI] WHY?</v>
      </c>
      <c r="C126" s="11" t="str">
        <f>HYPERLINK("http://www.lifeprint.com/asl101/pages-signs/d/deaf.htm","DEAF")</f>
        <v>DEAF</v>
      </c>
      <c r="D126" s="14" t="str">
        <f>HYPERLINK("http://www.lifeprint.com/asl101/pages-signs/s/some.htm","SOME, PART")</f>
        <v>SOME, PART</v>
      </c>
      <c r="E126" s="12" t="str">
        <f>HYPERLINK("http://www.lifeprint.com/asl101/pages-signs/s/subscribe.htm","SUBSCRIBE ")</f>
        <v>SUBSCRIBE </v>
      </c>
      <c r="F126" s="11" t="str">
        <f>HYPERLINK("http://www.lifeprint.com/asl101/pages-signs/w/why.htm","WHY")</f>
        <v>WHY</v>
      </c>
      <c r="G126" s="10"/>
      <c r="H126" s="10"/>
      <c r="I126" s="10"/>
      <c r="J126" s="10"/>
      <c r="K126" s="10"/>
      <c r="L126" s="9"/>
    </row>
    <row r="127" spans="1:12" s="3" customFormat="1" ht="34.5" customHeight="1">
      <c r="A127" s="13">
        <v>22</v>
      </c>
      <c r="B127" s="14" t="str">
        <f>HYPERLINK("http://www.lifeprint.com/asl101/pages-signs/22/you-earn-money-how.htm","YOU EARN MONEY HOW?")</f>
        <v>YOU EARN MONEY HOW?</v>
      </c>
      <c r="C127" s="12" t="str">
        <f>HYPERLINK("http://www.lifeprint.com/asl101/pages-signs/e/earn.htm","EARN")</f>
        <v>EARN</v>
      </c>
      <c r="D127" s="11" t="str">
        <f>HYPERLINK("http://www.lifeprint.com/asl101/pages-signs/h/how.htm","HOW")</f>
        <v>HOW</v>
      </c>
      <c r="E127" s="12" t="str">
        <f>HYPERLINK("http://www.lifeprint.com/asl101/pages-signs/m/money.htm","MONEY")</f>
        <v>MONEY</v>
      </c>
      <c r="F127" s="11" t="str">
        <f>HYPERLINK("http://www.lifeprint.com/asl101/pages-layout/indexing.htm","YOU")</f>
        <v>YOU</v>
      </c>
      <c r="G127" s="10"/>
      <c r="H127" s="10"/>
      <c r="I127" s="10"/>
      <c r="J127" s="10"/>
      <c r="K127" s="10"/>
      <c r="L127" s="9"/>
    </row>
    <row r="128" spans="1:12" s="3" customFormat="1" ht="34.5" customHeight="1">
      <c r="A128" s="13">
        <v>22</v>
      </c>
      <c r="B128" s="14" t="str">
        <f>HYPERLINK("http://www.lifeprint.com/asl101/pages-signs/22/you-want-retire-how-old.htm","YOU WANT RETIRE, how-OLD?")</f>
        <v>YOU WANT RETIRE, how-OLD?</v>
      </c>
      <c r="C128" s="14" t="str">
        <f>HYPERLINK("http://www.lifeprint.com/asl101/pages-signs/o/old.htm","OLD, AGE")</f>
        <v>OLD, AGE</v>
      </c>
      <c r="D128" s="12" t="str">
        <f>HYPERLINK("http://www.lifeprint.com/asl101/pages-signs/r/retire.htm","RETIRE")</f>
        <v>RETIRE</v>
      </c>
      <c r="E128" s="11" t="str">
        <f>HYPERLINK("http://www.lifeprint.com/asl101/pages-signs/w/want.htm","WANT")</f>
        <v>WANT</v>
      </c>
      <c r="F128" s="11" t="str">
        <f>HYPERLINK("http://www.lifeprint.com/asl101/pages-layout/indexing.htm","YOU")</f>
        <v>YOU</v>
      </c>
      <c r="G128" s="10"/>
      <c r="H128" s="10"/>
      <c r="I128" s="10"/>
      <c r="J128" s="10"/>
      <c r="K128" s="10"/>
      <c r="L128" s="9"/>
    </row>
    <row r="129" spans="1:12" s="3" customFormat="1" ht="34.5" customHeight="1">
      <c r="A129" s="13">
        <v>22</v>
      </c>
      <c r="B129" s="14" t="str">
        <f>HYPERLINK("http://www.lifeprint.com/asl101/pages-signs/22/everyday-you-buy-what.htm","EVERYDAY YOU BUY WHAT?")</f>
        <v>EVERYDAY YOU BUY WHAT?</v>
      </c>
      <c r="C129" s="12" t="str">
        <f>HYPERLINK("http://www.lifeprint.com/asl101/pages-signs/b/buy.htm","BUY, PURCHASE")</f>
        <v>BUY, PURCHASE</v>
      </c>
      <c r="D129" s="14" t="str">
        <f>HYPERLINK("http://www.lifeprint.com/asl101/pages-signs/e/everyday.htm","EVERYDAY, DAILY")</f>
        <v>EVERYDAY, DAILY</v>
      </c>
      <c r="E129" s="11" t="str">
        <f>HYPERLINK("http://www.lifeprint.com/asl101/pages-signs/w/what.htm","WHAT, HUH?")</f>
        <v>WHAT, HUH?</v>
      </c>
      <c r="F129" s="11" t="str">
        <f>HYPERLINK("http://www.lifeprint.com/asl101/pages-layout/indexing.htm","YOU")</f>
        <v>YOU</v>
      </c>
      <c r="G129" s="10"/>
      <c r="H129" s="10"/>
      <c r="I129" s="10"/>
      <c r="J129" s="10"/>
      <c r="K129" s="10"/>
      <c r="L129" s="9"/>
    </row>
    <row r="130" spans="1:12" s="3" customFormat="1" ht="34.5" customHeight="1">
      <c r="A130" s="13">
        <v>22</v>
      </c>
      <c r="B130" s="14" t="str">
        <f>HYPERLINK("http://www.lifeprint.com/asl101/pages-signs/22/your-grandma-send-you-money.htm","YOUR GRANDMA SEND-you MONEY?")</f>
        <v>YOUR GRANDMA SEND-you MONEY?</v>
      </c>
      <c r="C130" s="11" t="str">
        <f>HYPERLINK("http://www.lifeprint.com/asl101/pages-signs/g/grandma.htm","GRANDMA")</f>
        <v>GRANDMA</v>
      </c>
      <c r="D130" s="12" t="str">
        <f>HYPERLINK("http://www.lifeprint.com/asl101/pages-signs/m/money.htm","MONEY")</f>
        <v>MONEY</v>
      </c>
      <c r="E130" s="12" t="str">
        <f>HYPERLINK("http://www.lifeprint.com/asl101/pages-signs/s/send.htm","SEND, MAIL")</f>
        <v>SEND, MAIL</v>
      </c>
      <c r="F130" s="11" t="str">
        <f>HYPERLINK("http://www.lifeprint.com/asl101/pages-signs/y/your.htm","YOUR, YOURS")</f>
        <v>YOUR, YOURS</v>
      </c>
      <c r="G130" s="10"/>
      <c r="H130" s="10"/>
      <c r="I130" s="10"/>
      <c r="J130" s="10"/>
      <c r="K130" s="10"/>
      <c r="L130" s="9"/>
    </row>
    <row r="131" spans="1:12" s="3" customFormat="1" ht="34.5" customHeight="1">
      <c r="A131" s="13">
        <v>22</v>
      </c>
      <c r="B131" s="14" t="str">
        <f>HYPERLINK("http://www.lifeprint.com/asl101/pages-signs/22/show-me-your-favorite-sign.htm","SHOW-me YOUR FAVORITE SIGN.")</f>
        <v>SHOW-me YOUR FAVORITE SIGN.</v>
      </c>
      <c r="C131" s="11" t="str">
        <f>HYPERLINK("http://www.lifeprint.com/asl101/pages-signs/f/favorite.htm","PREFER, FAVORITE")</f>
        <v>PREFER, FAVORITE</v>
      </c>
      <c r="D131" s="12" t="str">
        <f>HYPERLINK("http://www.lifeprint.com/asl101/pages-signs/s/show.htm","SHOW")</f>
        <v>SHOW</v>
      </c>
      <c r="E131" s="11" t="str">
        <f>HYPERLINK("http://www.lifeprint.com/asl101/pages-signs/s/sign.htm","SIGN")</f>
        <v>SIGN</v>
      </c>
      <c r="F131" s="11" t="str">
        <f>HYPERLINK("http://www.lifeprint.com/asl101/pages-signs/y/your.htm","YOUR, YOURS")</f>
        <v>YOUR, YOURS</v>
      </c>
      <c r="G131" s="10"/>
      <c r="H131" s="10"/>
      <c r="I131" s="10"/>
      <c r="J131" s="10"/>
      <c r="K131" s="10"/>
      <c r="L131" s="9"/>
    </row>
    <row r="132" spans="1:12" s="3" customFormat="1" ht="34.5" customHeight="1">
      <c r="A132" s="13">
        <v>22</v>
      </c>
      <c r="B132" s="14" t="str">
        <f>HYPERLINK("http://www.lifeprint.com/asl101/pages-signs/22/you-have-your-own-office.htm","YOU HAVE YOURSELF OFFICE?")</f>
        <v>YOU HAVE YOURSELF OFFICE?</v>
      </c>
      <c r="C132" s="11" t="str">
        <f>HYPERLINK("http://www.lifeprint.com/asl101/pages-signs/h/have.htm","HAVE")</f>
        <v>HAVE</v>
      </c>
      <c r="D132" s="12" t="str">
        <f>HYPERLINK("http://www.lifeprint.com/asl101/pages-signs/o/office.htm","OFFICE")</f>
        <v>OFFICE</v>
      </c>
      <c r="E132" s="11" t="str">
        <f>HYPERLINK("http://www.lifeprint.com/asl101/pages-layout/indexing.htm","YOU")</f>
        <v>YOU</v>
      </c>
      <c r="F132" s="11" t="str">
        <f>HYPERLINK("http://www.lifeprint.com/asl101/pages-signs/s/self.htm","YOURSELF, SELF")</f>
        <v>YOURSELF, SELF</v>
      </c>
      <c r="G132" s="10"/>
      <c r="H132" s="10"/>
      <c r="I132" s="10"/>
      <c r="J132" s="10"/>
      <c r="K132" s="10"/>
      <c r="L132" s="9"/>
    </row>
    <row r="133" spans="1:12" s="3" customFormat="1" ht="34.5" customHeight="1">
      <c r="A133" s="13">
        <v>22</v>
      </c>
      <c r="B133" s="14" t="str">
        <f>HYPERLINK("http://www.lifeprint.com/asl101/pages-signs/22/can-deaf-go-college-free.htm","CAN DEAF GO COLLEGE FREE?")</f>
        <v>CAN DEAF GO COLLEGE FREE?</v>
      </c>
      <c r="C133" s="11" t="str">
        <f>HYPERLINK("http://www.lifeprint.com/asl101/pages-signs/c/can.htm","CAN, ABLE")</f>
        <v>CAN, ABLE</v>
      </c>
      <c r="D133" s="12" t="str">
        <f>HYPERLINK("http://www.lifeprint.com/asl101/pages-signs/c/college.htm","COLLEGE")</f>
        <v>COLLEGE</v>
      </c>
      <c r="E133" s="11" t="str">
        <f>HYPERLINK("http://www.lifeprint.com/asl101/pages-signs/d/deaf.htm","DEAF")</f>
        <v>DEAF</v>
      </c>
      <c r="F133" s="11" t="str">
        <f>HYPERLINK("http://www.lifeprint.com/asl101/pages-signs/f/free.htm","FREE")</f>
        <v>FREE</v>
      </c>
      <c r="G133" s="12" t="str">
        <f>HYPERLINK("http://www.lifeprint.com/asl101/pages-signs/g/go.htm","GO")</f>
        <v>GO</v>
      </c>
      <c r="H133" s="10"/>
      <c r="I133" s="10"/>
      <c r="J133" s="10"/>
      <c r="K133" s="10"/>
      <c r="L133" s="9"/>
    </row>
    <row r="134" spans="1:12" s="3" customFormat="1" ht="34.5" customHeight="1">
      <c r="A134" s="13">
        <v>22</v>
      </c>
      <c r="B134" s="14" t="str">
        <f>HYPERLINK("http://www.lifeprint.com/asl101/pages-signs/22/college-students-always-broke-why.htm","COLLEGE STUDENT ALWAYS BROKE-[financially], WHY?")</f>
        <v>COLLEGE STUDENT ALWAYS BROKE-[financially], WHY?</v>
      </c>
      <c r="C134" s="12" t="str">
        <f>HYPERLINK("http://www.lifeprint.com/asl101/pages-signs/a/always.htm","ALWAYS")</f>
        <v>ALWAYS</v>
      </c>
      <c r="D134" s="12" t="str">
        <f>HYPERLINK("http://www.lifeprint.com/asl101/pages-signs/b/broke.htm","BROKE (financially)")</f>
        <v>BROKE (financially)</v>
      </c>
      <c r="E134" s="12" t="str">
        <f>HYPERLINK("http://www.lifeprint.com/asl101/pages-signs/c/college.htm","COLLEGE")</f>
        <v>COLLEGE</v>
      </c>
      <c r="F134" s="11" t="str">
        <f>HYPERLINK("http://www.lifeprint.com/asl101/pages-signs/s/student.htm","STUDENT")</f>
        <v>STUDENT</v>
      </c>
      <c r="G134" s="11" t="str">
        <f>HYPERLINK("http://www.lifeprint.com/asl101/pages-signs/w/why.htm","WHY")</f>
        <v>WHY</v>
      </c>
      <c r="H134" s="10"/>
      <c r="I134" s="10"/>
      <c r="J134" s="10"/>
      <c r="K134" s="10"/>
      <c r="L134" s="9"/>
    </row>
    <row r="135" spans="1:12" s="3" customFormat="1" ht="34.5" customHeight="1">
      <c r="A135" s="13">
        <v>22</v>
      </c>
      <c r="B135" s="14" t="str">
        <f>HYPERLINK("http://www.lifeprint.com/asl101/pages-signs/22/you-like-go-class-early.htm","YOU LIKE GO CLASS EARLY?")</f>
        <v>YOU LIKE GO CLASS EARLY?</v>
      </c>
      <c r="C135" s="12" t="str">
        <f>HYPERLINK("http://www.lifeprint.com/asl101/pages-signs/c/class.htm","CLASS")</f>
        <v>CLASS</v>
      </c>
      <c r="D135" s="12" t="str">
        <f>HYPERLINK("http://www.lifeprint.com/asl101/pages-signs/e/early.htm","EARLY")</f>
        <v>EARLY</v>
      </c>
      <c r="E135" s="12" t="str">
        <f>HYPERLINK("http://www.lifeprint.com/asl101/pages-signs/g/go.htm","GO")</f>
        <v>GO</v>
      </c>
      <c r="F135" s="11" t="str">
        <f>HYPERLINK("http://www.lifeprint.com/asl101/pages-signs/l/like.htm","LIKE (emotion)")</f>
        <v>LIKE (emotion)</v>
      </c>
      <c r="G135" s="11" t="str">
        <f>HYPERLINK("http://www.lifeprint.com/asl101/pages-layout/indexing.htm","YOU")</f>
        <v>YOU</v>
      </c>
      <c r="H135" s="10"/>
      <c r="I135" s="10"/>
      <c r="J135" s="10"/>
      <c r="K135" s="10"/>
      <c r="L135" s="9"/>
    </row>
    <row r="136" spans="1:12" s="3" customFormat="1" ht="34.5" customHeight="1">
      <c r="A136" s="13">
        <v>22</v>
      </c>
      <c r="B136" s="14" t="str">
        <f>HYPERLINK("http://www.lifeprint.com/asl101/pages-signs/22/you-think-goverment-pay-good.htm","YOU THINK GOVERNMENT PAY GOOD?")</f>
        <v>YOU THINK GOVERNMENT PAY GOOD?</v>
      </c>
      <c r="C136" s="12" t="str">
        <f>HYPERLINK("http://www.lifeprint.com/asl101/pages-signs/g/good.htm","GOOD")</f>
        <v>GOOD</v>
      </c>
      <c r="D136" s="12" t="str">
        <f>HYPERLINK("http://www.lifeprint.com/asl101/pages-signs/g/government.htm","GOVERNMENT")</f>
        <v>GOVERNMENT</v>
      </c>
      <c r="E136" s="12" t="str">
        <f>HYPERLINK("http://www.lifeprint.com/asl101/pages-signs/p/pay.htm","PAY")</f>
        <v>PAY</v>
      </c>
      <c r="F136" s="11" t="str">
        <f>HYPERLINK("http://www.lifeprint.com/asl101/pages-signs/t/think.htm","THINK")</f>
        <v>THINK</v>
      </c>
      <c r="G136" s="11" t="str">
        <f>HYPERLINK("http://www.lifeprint.com/asl101/pages-layout/indexing.htm","YOU")</f>
        <v>YOU</v>
      </c>
      <c r="H136" s="10"/>
      <c r="I136" s="10"/>
      <c r="J136" s="10"/>
      <c r="K136" s="10"/>
      <c r="L136" s="9"/>
    </row>
    <row r="137" spans="1:12" s="3" customFormat="1" ht="34.5" customHeight="1">
      <c r="A137" s="13">
        <v>22</v>
      </c>
      <c r="B137" s="14" t="str">
        <f>HYPERLINK("http://www.lifeprint.com/asl101/pages-signs/22/next-year-school-finish-register-you.htm","next-YEAR SCHOOL REGISTER FINISH YOU?")</f>
        <v>next-YEAR SCHOOL REGISTER FINISH YOU?</v>
      </c>
      <c r="C137" s="12" t="str">
        <f>HYPERLINK("http://www.lifeprint.com/asl101/pages-signs/f/finish.htm","FINISH")</f>
        <v>FINISH</v>
      </c>
      <c r="D137" s="12" t="str">
        <f>HYPERLINK("http://www.lifeprint.com/asl101/pages-signs/r/register.htm","REGISTER")</f>
        <v>REGISTER</v>
      </c>
      <c r="E137" s="12" t="str">
        <f>HYPERLINK("http://www.lifeprint.com/asl101/pages-signs/s/school.htm","SCHOOL")</f>
        <v>SCHOOL</v>
      </c>
      <c r="F137" s="14" t="str">
        <f>HYPERLINK("http://www.lifeprint.com/asl101/pages-signs/y/year.htm","YEAR, NEXT-YEAR")</f>
        <v>YEAR, NEXT-YEAR</v>
      </c>
      <c r="G137" s="11" t="str">
        <f>HYPERLINK("http://www.lifeprint.com/asl101/pages-layout/indexing.htm","YOU")</f>
        <v>YOU</v>
      </c>
      <c r="H137" s="10"/>
      <c r="I137" s="10"/>
      <c r="J137" s="10"/>
      <c r="K137" s="10"/>
      <c r="L137" s="9"/>
    </row>
    <row r="138" spans="1:12" s="3" customFormat="1" ht="34.5" customHeight="1">
      <c r="A138" s="13">
        <v>22</v>
      </c>
      <c r="B138" s="14" t="str">
        <f>HYPERLINK("http://www.lifeprint.com/asl101/pages-signs/22/your-money-you-keep-where.htm","YOUR MONEY, YOU KEEP WHERE?")</f>
        <v>YOUR MONEY, YOU KEEP WHERE?</v>
      </c>
      <c r="C138" s="12" t="str">
        <f>HYPERLINK("http://www.lifeprint.com/asl101/pages-signs/k/keep.htm","KEEP")</f>
        <v>KEEP</v>
      </c>
      <c r="D138" s="12" t="str">
        <f>HYPERLINK("http://www.lifeprint.com/asl101/pages-signs/m/money.htm","MONEY")</f>
        <v>MONEY</v>
      </c>
      <c r="E138" s="11" t="str">
        <f>HYPERLINK("http://www.lifeprint.com/asl101/pages-signs/w/where","WHERE")</f>
        <v>WHERE</v>
      </c>
      <c r="F138" s="11" t="str">
        <f>HYPERLINK("http://www.lifeprint.com/asl101/pages-layout/indexing.htm","YOU")</f>
        <v>YOU</v>
      </c>
      <c r="G138" s="11" t="str">
        <f>HYPERLINK("http://www.lifeprint.com/asl101/pages-signs/y/your.htm","YOUR, YOURS")</f>
        <v>YOUR, YOURS</v>
      </c>
      <c r="H138" s="10"/>
      <c r="I138" s="10"/>
      <c r="J138" s="10"/>
      <c r="K138" s="10"/>
      <c r="L138" s="9"/>
    </row>
    <row r="139" spans="1:12" s="3" customFormat="1" ht="34.5" customHeight="1">
      <c r="A139" s="13">
        <v>22</v>
      </c>
      <c r="B139" s="14" t="str">
        <f>HYPERLINK("http://www.lifeprint.com/asl101/pages-signs/22/can-you-manage-your-own-business.htm","CAN YOU MANAGE YOUR-SELF BUSINESS?")</f>
        <v>CAN YOU MANAGE YOUR-SELF BUSINESS?</v>
      </c>
      <c r="C139" s="12" t="str">
        <f>HYPERLINK("http://www.lifeprint.com/asl101/pages-signs/b/busy.htm","BUSINESS, BUSY")</f>
        <v>BUSINESS, BUSY</v>
      </c>
      <c r="D139" s="11" t="str">
        <f>HYPERLINK("http://www.lifeprint.com/asl101/pages-signs/c/can.htm","CAN, ABLE")</f>
        <v>CAN, ABLE</v>
      </c>
      <c r="E139" s="12" t="str">
        <f>HYPERLINK("http://www.lifeprint.com/asl101/pages-signs/c/control.htm","CONTROL, MANAGE")</f>
        <v>CONTROL, MANAGE</v>
      </c>
      <c r="F139" s="11" t="str">
        <f>HYPERLINK("http://www.lifeprint.com/asl101/pages-layout/indexing.htm","YOU")</f>
        <v>YOU</v>
      </c>
      <c r="G139" s="11" t="str">
        <f>HYPERLINK("http://www.lifeprint.com/asl101/pages-signs/s/self.htm","YOURSELF, SELF")</f>
        <v>YOURSELF, SELF</v>
      </c>
      <c r="H139" s="10"/>
      <c r="I139" s="10"/>
      <c r="J139" s="10"/>
      <c r="K139" s="10"/>
      <c r="L139" s="9"/>
    </row>
    <row r="140" spans="1:12" s="3" customFormat="1" ht="34.5" customHeight="1">
      <c r="A140" s="13">
        <v>22</v>
      </c>
      <c r="B140" s="14" t="str">
        <f>HYPERLINK("http://www.lifeprint.com/asl101/pages-signs/22/familiar-silver-dollar-classifier-c-have-you.htm","KNOW+ SILVER DOLLAR CL:C-[index and thumb], YOU HAVE YOU?")</f>
        <v>KNOW+ SILVER DOLLAR CL:C-[index and thumb], YOU HAVE YOU?</v>
      </c>
      <c r="C140" s="17" t="s">
        <v>5</v>
      </c>
      <c r="D140" s="11" t="str">
        <f>HYPERLINK("http://www.lifeprint.com/asl101/pages-signs/d/dollar.htm","DOLLAR")</f>
        <v>DOLLAR</v>
      </c>
      <c r="E140" s="11" t="str">
        <f>HYPERLINK("http://www.lifeprint.com/asl101/pages-signs/h/have.htm","HAVE")</f>
        <v>HAVE</v>
      </c>
      <c r="F140" s="12" t="str">
        <f>HYPERLINK("http://www.lifeprint.com/asl101/pages-signs/k/know.htm","KNOW")</f>
        <v>KNOW</v>
      </c>
      <c r="G140" s="12" t="str">
        <f>HYPERLINK("http://www.lifeprint.com/asl101/pages-signs/s/silver.htm","SILVER")</f>
        <v>SILVER</v>
      </c>
      <c r="H140" s="11" t="str">
        <f>HYPERLINK("http://www.lifeprint.com/asl101/pages-layout/indexing.htm","YOU")</f>
        <v>YOU</v>
      </c>
      <c r="I140" s="10"/>
      <c r="J140" s="10"/>
      <c r="K140" s="10"/>
      <c r="L140" s="9"/>
    </row>
    <row r="141" spans="1:12" s="3" customFormat="1" ht="34.5" customHeight="1">
      <c r="A141" s="13">
        <v>22</v>
      </c>
      <c r="B141" s="14" t="str">
        <f>HYPERLINK("http://www.lifeprint.com/asl101/pages-signs/22/you-earn-over-10-dollars-hour.htm","YOU EARN MORE-THAN 10 DOLLAR HOUR?")</f>
        <v>YOU EARN MORE-THAN 10 DOLLAR HOUR?</v>
      </c>
      <c r="C141" s="11" t="str">
        <f>HYPERLINK("http://www.lifeprint.com/asl101/pages-signs/d/dollar.htm","DOLLAR")</f>
        <v>DOLLAR</v>
      </c>
      <c r="D141" s="12" t="str">
        <f>HYPERLINK("http://www.lifeprint.com/asl101/pages-signs/e/earn.htm","EARN")</f>
        <v>EARN</v>
      </c>
      <c r="E141" s="12" t="str">
        <f>HYPERLINK("http://www.lifeprint.com/asl101/pages-signs/h/hour.htm","HOUR")</f>
        <v>HOUR</v>
      </c>
      <c r="F141" s="12" t="str">
        <f>HYPERLINK("http://www.lifeprint.com/asl101/pages-signs/t/than.htm","MORE-THAN")</f>
        <v>MORE-THAN</v>
      </c>
      <c r="G141" s="14" t="str">
        <f>HYPERLINK("http://www.lifeprint.com/asl101/pages-signs/n/numbers1-10.htm","TEN, 10")</f>
        <v>TEN, 10</v>
      </c>
      <c r="H141" s="11" t="str">
        <f>HYPERLINK("http://www.lifeprint.com/asl101/pages-layout/indexing.htm","YOU")</f>
        <v>YOU</v>
      </c>
      <c r="I141" s="10"/>
      <c r="J141" s="10"/>
      <c r="K141" s="10"/>
      <c r="L141" s="9"/>
    </row>
    <row r="142" spans="1:12" s="3" customFormat="1" ht="34.5" customHeight="1">
      <c r="A142" s="13">
        <v>23</v>
      </c>
      <c r="B142" s="14" t="str">
        <f>HYPERLINK("http://www.lifeprint.com/asl101/pages-signs/23/cafeteria-where.htm","CAFETERIA WHERE?")</f>
        <v>CAFETERIA WHERE?</v>
      </c>
      <c r="C142" s="12" t="str">
        <f>HYPERLINK("http://www.lifeprint.com/asl101/pages-signs/c/cafeteria.htm","CAFETERIA ")</f>
        <v>CAFETERIA </v>
      </c>
      <c r="D142" s="11" t="str">
        <f>HYPERLINK("http://www.lifeprint.com/asl101/pages-signs/w/where","WHERE")</f>
        <v>WHERE</v>
      </c>
      <c r="E142" s="10"/>
      <c r="F142" s="10"/>
      <c r="G142" s="10"/>
      <c r="H142" s="10"/>
      <c r="I142" s="10"/>
      <c r="J142" s="10"/>
      <c r="K142" s="10"/>
      <c r="L142" s="9"/>
    </row>
    <row r="143" spans="1:12" s="3" customFormat="1" ht="34.5" customHeight="1">
      <c r="A143" s="13">
        <v>23</v>
      </c>
      <c r="B143" s="14" t="str">
        <f>HYPERLINK("http://www.lifeprint.com/asl101/pages-signs/23/you-live-apartment.htm","YOU LIVE A-P-T?")</f>
        <v>YOU LIVE A-P-T?</v>
      </c>
      <c r="C143" s="12" t="str">
        <f>HYPERLINK("http://www.lifeprint.com/asl101/pages-signs/a/apartment.htm","APARTMENT")</f>
        <v>APARTMENT</v>
      </c>
      <c r="D143" s="14" t="str">
        <f>HYPERLINK("http://www.lifeprint.com/asl101/pages-signs/l/live.htm","LIFE, LIVE, ADDRESS")</f>
        <v>LIFE, LIVE, ADDRESS</v>
      </c>
      <c r="E143" s="11" t="str">
        <f>HYPERLINK("http://www.lifeprint.com/asl101/pages-layout/indexing.htm","YOU")</f>
        <v>YOU</v>
      </c>
      <c r="F143" s="10"/>
      <c r="G143" s="10"/>
      <c r="H143" s="10"/>
      <c r="I143" s="10"/>
      <c r="J143" s="10"/>
      <c r="K143" s="10"/>
      <c r="L143" s="9"/>
    </row>
    <row r="144" spans="1:12" s="3" customFormat="1" ht="34.5" customHeight="1">
      <c r="A144" s="13">
        <v>23</v>
      </c>
      <c r="B144" s="14" t="str">
        <f>HYPERLINK("http://www.lifeprint.com/asl101/pages-signs/23/you-live-dorm.htm","YOU LIVE DORM?")</f>
        <v>YOU LIVE DORM?</v>
      </c>
      <c r="C144" s="12" t="str">
        <f>HYPERLINK("http://www.lifeprint.com/asl101/pages-signs/d/dorm.htm","DORM")</f>
        <v>DORM</v>
      </c>
      <c r="D144" s="14" t="str">
        <f>HYPERLINK("http://www.lifeprint.com/asl101/pages-signs/l/live.htm","LIFE, LIVE, ADDRESS")</f>
        <v>LIFE, LIVE, ADDRESS</v>
      </c>
      <c r="E144" s="11" t="str">
        <f>HYPERLINK("http://www.lifeprint.com/asl101/pages-layout/indexing.htm","YOU")</f>
        <v>YOU</v>
      </c>
      <c r="F144" s="10"/>
      <c r="G144" s="10"/>
      <c r="H144" s="10"/>
      <c r="I144" s="10"/>
      <c r="J144" s="10"/>
      <c r="K144" s="10"/>
      <c r="L144" s="9"/>
    </row>
    <row r="145" spans="1:12" s="3" customFormat="1" ht="34.5" customHeight="1">
      <c r="A145" s="13">
        <v>23</v>
      </c>
      <c r="B145" s="14" t="str">
        <f>HYPERLINK("http://www.lifeprint.com/asl101/pages-signs/23/you-like-math.htm","YOU LIKE MATH?")</f>
        <v>YOU LIKE MATH?</v>
      </c>
      <c r="C145" s="11" t="str">
        <f>HYPERLINK("http://www.lifeprint.com/asl101/pages-signs/l/like.htm","LIKE (emotion)")</f>
        <v>LIKE (emotion)</v>
      </c>
      <c r="D145" s="12" t="str">
        <f>HYPERLINK("http://www.lifeprint.com/asl101/pages-signs/m/math.htm","MATH")</f>
        <v>MATH</v>
      </c>
      <c r="E145" s="11" t="str">
        <f>HYPERLINK("http://www.lifeprint.com/asl101/pages-layout/indexing.htm","YOU")</f>
        <v>YOU</v>
      </c>
      <c r="F145" s="10"/>
      <c r="G145" s="10"/>
      <c r="H145" s="10"/>
      <c r="I145" s="10"/>
      <c r="J145" s="10"/>
      <c r="K145" s="10"/>
      <c r="L145" s="9"/>
    </row>
    <row r="146" spans="1:12" s="3" customFormat="1" ht="34.5" customHeight="1">
      <c r="A146" s="13">
        <v>23</v>
      </c>
      <c r="B146" s="14" t="str">
        <f>HYPERLINK("http://www.lifeprint.com/asl101/pages-signs/23/are-you-a-freshman-or-a-sophomore.htm","YOU FRESHMAN, SOPHOMORE?")</f>
        <v>YOU FRESHMAN, SOPHOMORE?</v>
      </c>
      <c r="C146" s="11" t="str">
        <f>HYPERLINK("http://www.lifeprint.com/asl101/pages-signs/f/freshman.htm","FRESHMAN")</f>
        <v>FRESHMAN</v>
      </c>
      <c r="D146" s="12" t="str">
        <f>HYPERLINK("http://www.lifeprint.com/asl101/pages-signs/s/sophomore.htm","SOPHOMORE")</f>
        <v>SOPHOMORE</v>
      </c>
      <c r="E146" s="11" t="str">
        <f>HYPERLINK("http://www.lifeprint.com/asl101/pages-layout/indexing.htm","YOU")</f>
        <v>YOU</v>
      </c>
      <c r="F146" s="10"/>
      <c r="G146" s="10"/>
      <c r="H146" s="10"/>
      <c r="I146" s="10"/>
      <c r="J146" s="10"/>
      <c r="K146" s="10"/>
      <c r="L146" s="9"/>
    </row>
    <row r="147" spans="1:12" s="3" customFormat="1" ht="34.5" customHeight="1">
      <c r="A147" s="13">
        <v>23</v>
      </c>
      <c r="B147" s="14" t="str">
        <f>HYPERLINK("http://www.lifeprint.com/asl101/pages-signs/23/this-city-bookstore-how-many.htm","THIS CITY, BOOKSTORE, HOW-MANY?")</f>
        <v>THIS CITY, BOOKSTORE, HOW-MANY?</v>
      </c>
      <c r="C147" s="11" t="s">
        <v>4</v>
      </c>
      <c r="D147" s="14" t="str">
        <f>HYPERLINK("http://www.lifeprint.com/asl101/pages-signs/c/city.htm","CITY, TOWN")</f>
        <v>CITY, TOWN</v>
      </c>
      <c r="E147" s="11" t="str">
        <f>HYPERLINK("http://www.lifeprint.com/asl101/pages-signs/h/how-many.htm","HOW-MANY")</f>
        <v>HOW-MANY</v>
      </c>
      <c r="F147" s="11" t="str">
        <f>HYPERLINK("http://www.lifeprint.com/asl101/pages-signs/t/this.htm","THIS")</f>
        <v>THIS</v>
      </c>
      <c r="G147" s="10"/>
      <c r="H147" s="10"/>
      <c r="I147" s="10"/>
      <c r="J147" s="10"/>
      <c r="K147" s="10"/>
      <c r="L147" s="9"/>
    </row>
    <row r="148" spans="1:12" s="3" customFormat="1" ht="34.5" customHeight="1">
      <c r="A148" s="13">
        <v>23</v>
      </c>
      <c r="B148" s="14" t="str">
        <f>HYPERLINK("http://www.lifeprint.com/asl101/pages-signs/23/senior-girls-stuck-up-why.htm","SENIOR GIRL STUCK-UP, WHY?")</f>
        <v>SENIOR GIRL STUCK-UP, WHY?</v>
      </c>
      <c r="C148" s="11" t="str">
        <f>HYPERLINK("http://www.lifeprint.com/asl101/pages-signs/g/girl.htm","GIRL, FEMALE")</f>
        <v>GIRL, FEMALE</v>
      </c>
      <c r="D148" s="12" t="str">
        <f>HYPERLINK("http://www.lifeprint.com/asl101/pages-signs/s/senior.htm","SENIOR")</f>
        <v>SENIOR</v>
      </c>
      <c r="E148" s="14" t="str">
        <f>HYPERLINK("http://www.lifeprint.com/asl101/pages-signs/s/stuckup.htm","STUCK-UP, SNOB")</f>
        <v>STUCK-UP, SNOB</v>
      </c>
      <c r="F148" s="11" t="str">
        <f>HYPERLINK("http://www.lifeprint.com/asl101/pages-signs/w/why.htm","WHY")</f>
        <v>WHY</v>
      </c>
      <c r="G148" s="10"/>
      <c r="H148" s="10"/>
      <c r="I148" s="10"/>
      <c r="J148" s="10"/>
      <c r="K148" s="10"/>
      <c r="L148" s="9"/>
    </row>
    <row r="149" spans="1:12" s="3" customFormat="1" ht="34.5" customHeight="1">
      <c r="A149" s="13">
        <v>23</v>
      </c>
      <c r="B149" s="14" t="str">
        <f>HYPERLINK("http://www.lifeprint.com/asl101/pages-signs/23/student-fail-class-why.htm","STUDENT FAIL CLASS, WHY?")</f>
        <v>STUDENT FAIL CLASS, WHY?</v>
      </c>
      <c r="C149" s="12" t="str">
        <f>HYPERLINK("http://www.lifeprint.com/asl101/pages-signs/c/class.htm","CLASS")</f>
        <v>CLASS</v>
      </c>
      <c r="D149" s="12" t="str">
        <f>HYPERLINK("http://www.lifeprint.com/asl101/pages-signs/f/fail.htm","FAIL")</f>
        <v>FAIL</v>
      </c>
      <c r="E149" s="11" t="str">
        <f>HYPERLINK("http://www.lifeprint.com/asl101/pages-signs/s/student.htm","STUDENT")</f>
        <v>STUDENT</v>
      </c>
      <c r="F149" s="11" t="str">
        <f>HYPERLINK("http://www.lifeprint.com/asl101/pages-signs/w/why.htm","WHY")</f>
        <v>WHY</v>
      </c>
      <c r="G149" s="10"/>
      <c r="H149" s="10"/>
      <c r="I149" s="10"/>
      <c r="J149" s="10"/>
      <c r="K149" s="10"/>
      <c r="L149" s="9"/>
    </row>
    <row r="150" spans="1:12" s="3" customFormat="1" ht="34.5" customHeight="1">
      <c r="A150" s="13">
        <v>23</v>
      </c>
      <c r="B150" s="14" t="str">
        <f>HYPERLINK("http://www.lifeprint.com/asl101/pages-signs/23/have-you-ever-flunked-a-class-before.htm","FLUNK CLASS PAST-[before] YOU?")</f>
        <v>FLUNK CLASS PAST-[before] YOU?</v>
      </c>
      <c r="C150" s="12" t="str">
        <f>HYPERLINK("http://www.lifeprint.com/asl101/pages-signs/c/class.htm","CLASS")</f>
        <v>CLASS</v>
      </c>
      <c r="D150" s="11" t="str">
        <f>HYPERLINK("http://www.lifeprint.com/asl101/pages-signs/f/flunk.htm","FLUNK")</f>
        <v>FLUNK</v>
      </c>
      <c r="E150" s="14" t="str">
        <f>HYPERLINK("http://www.lifeprint.com/asl101/pages-signs/p/past.htm","PAST, BEFORE")</f>
        <v>PAST, BEFORE</v>
      </c>
      <c r="F150" s="11" t="str">
        <f>HYPERLINK("http://www.lifeprint.com/asl101/pages-layout/indexing.htm","YOU")</f>
        <v>YOU</v>
      </c>
      <c r="G150" s="10"/>
      <c r="H150" s="10"/>
      <c r="I150" s="10"/>
      <c r="J150" s="10"/>
      <c r="K150" s="10"/>
      <c r="L150" s="9"/>
    </row>
    <row r="151" spans="1:12" s="3" customFormat="1" ht="34.5" customHeight="1">
      <c r="A151" s="13">
        <v>23</v>
      </c>
      <c r="B151" s="14" t="str">
        <f>HYPERLINK("http://www.lifeprint.com/asl101/pages-signs/23/english-you-like-to-study-you.htm","ENGLISH, YOU LIKE STUDY?")</f>
        <v>ENGLISH, YOU LIKE STUDY?</v>
      </c>
      <c r="C151" s="12" t="str">
        <f>HYPERLINK("http://www.lifeprint.com/asl101/pages-signs/e/english.htm","ENGLISH")</f>
        <v>ENGLISH</v>
      </c>
      <c r="D151" s="11" t="str">
        <f>HYPERLINK("http://www.lifeprint.com/asl101/pages-signs/l/like.htm","LIKE (emotion)")</f>
        <v>LIKE (emotion)</v>
      </c>
      <c r="E151" s="12" t="str">
        <f>HYPERLINK("http://www.lifeprint.com/asl101/pages-signs/s/study.htm","STUDY")</f>
        <v>STUDY</v>
      </c>
      <c r="F151" s="11" t="str">
        <f>HYPERLINK("http://www.lifeprint.com/asl101/pages-layout/indexing.htm","YOU")</f>
        <v>YOU</v>
      </c>
      <c r="G151" s="10"/>
      <c r="H151" s="10"/>
      <c r="I151" s="10"/>
      <c r="J151" s="10"/>
      <c r="K151" s="10"/>
      <c r="L151" s="9"/>
    </row>
    <row r="152" spans="1:12" s="3" customFormat="1" ht="34.5" customHeight="1">
      <c r="A152" s="13">
        <v>23</v>
      </c>
      <c r="B152" s="14" t="str">
        <f>HYPERLINK("http://www.lifeprint.com/asl101/pages-signs/23/trigonometry-you-finish-pass.htm","T-R-I-G, YOU FINISH PASS?")</f>
        <v>T-R-I-G, YOU FINISH PASS?</v>
      </c>
      <c r="C152" s="12" t="str">
        <f>HYPERLINK("http://www.lifeprint.com/asl101/pages-signs/f/finish.htm","FINISH")</f>
        <v>FINISH</v>
      </c>
      <c r="D152" s="12" t="str">
        <f>HYPERLINK("http://www.lifeprint.com/asl101/pages-signs/p/pass.htm","PASS")</f>
        <v>PASS</v>
      </c>
      <c r="E152" s="12" t="str">
        <f>HYPERLINK("http://www.lifeprint.com/asl101/pages-signs/m/math.htm","TRIGONOMETRY")</f>
        <v>TRIGONOMETRY</v>
      </c>
      <c r="F152" s="11" t="str">
        <f>HYPERLINK("http://www.lifeprint.com/asl101/pages-layout/indexing.htm","YOU")</f>
        <v>YOU</v>
      </c>
      <c r="G152" s="10"/>
      <c r="H152" s="10"/>
      <c r="I152" s="10"/>
      <c r="J152" s="10"/>
      <c r="K152" s="10"/>
      <c r="L152" s="9"/>
    </row>
    <row r="153" spans="1:12" s="3" customFormat="1" ht="34.5" customHeight="1">
      <c r="A153" s="13">
        <v>23</v>
      </c>
      <c r="B153" s="14" t="str">
        <f>HYPERLINK("http://www.lifeprint.com/asl101/pages-signs/23/your-worst-class-what.htm","YOUR WORST CLASS WHAT?")</f>
        <v>YOUR WORST CLASS WHAT?</v>
      </c>
      <c r="C153" s="12" t="str">
        <f>HYPERLINK("http://www.lifeprint.com/asl101/pages-signs/c/class.htm","CLASS")</f>
        <v>CLASS</v>
      </c>
      <c r="D153" s="14" t="str">
        <f>HYPERLINK("http://www.lifeprint.com/asl101/pages-signs/w/worse.htm","WORSE, TIMES, MULTIPLY")</f>
        <v>WORSE, TIMES, MULTIPLY</v>
      </c>
      <c r="E153" s="11" t="str">
        <f>HYPERLINK("http://www.lifeprint.com/asl101/pages-signs/w/what.htm","WHAT, HUH?")</f>
        <v>WHAT, HUH?</v>
      </c>
      <c r="F153" s="11" t="str">
        <f>HYPERLINK("http://www.lifeprint.com/asl101/pages-signs/y/your.htm","YOUR, YOURS")</f>
        <v>YOUR, YOURS</v>
      </c>
      <c r="G153" s="10"/>
      <c r="H153" s="10"/>
      <c r="I153" s="10"/>
      <c r="J153" s="10"/>
      <c r="K153" s="10"/>
      <c r="L153" s="9"/>
    </row>
    <row r="154" spans="1:12" s="3" customFormat="1" ht="34.5" customHeight="1">
      <c r="A154" s="13">
        <v>23</v>
      </c>
      <c r="B154" s="14" t="str">
        <f>HYPERLINK("http://www.lifeprint.com/asl101/pages-signs/23/eleven-plus-fourteen-equals-what.htm","ELEVEN PLUS FOURTEEN EQUAL WHAT-[huh]?")</f>
        <v>ELEVEN PLUS FOURTEEN EQUAL WHAT-[huh]?</v>
      </c>
      <c r="C154" s="14" t="str">
        <f>HYPERLINK("http://www.lifeprint.com/asl101/pages-signs/n/numbers11-20.htm","ELEVEN, 11")</f>
        <v>ELEVEN, 11</v>
      </c>
      <c r="D154" s="14" t="str">
        <f>HYPERLINK("http://www.lifeprint.com/asl101/pages-signs/e/equal.htm","EQUAL, FAIR, EVEN")</f>
        <v>EQUAL, FAIR, EVEN</v>
      </c>
      <c r="E154" s="14" t="str">
        <f>HYPERLINK("http://www.lifeprint.com/asl101/pages-signs/n/numbers11-20.htm","FOURTEEN, 14")</f>
        <v>FOURTEEN, 14</v>
      </c>
      <c r="F154" s="12" t="str">
        <f>HYPERLINK("http://www.lifeprint.com/asl101/pages-signs/p/plus.htm","PLUS, POSITIVE")</f>
        <v>PLUS, POSITIVE</v>
      </c>
      <c r="G154" s="11" t="str">
        <f>HYPERLINK("http://www.lifeprint.com/asl101/pages-signs/w/what.htm","WHAT, HUH?")</f>
        <v>WHAT, HUH?</v>
      </c>
      <c r="H154" s="10"/>
      <c r="I154" s="10"/>
      <c r="J154" s="10"/>
      <c r="K154" s="10"/>
      <c r="L154" s="9"/>
    </row>
    <row r="155" spans="1:12" s="3" customFormat="1" ht="34.5" customHeight="1">
      <c r="A155" s="13">
        <v>23</v>
      </c>
      <c r="B155" s="14" t="str">
        <f>HYPERLINK("http://www.lifeprint.com/asl101/pages-signs/23/eighteen-minus-five-equals-what.htm","EIGHTEEN TAKE-AWAY FIVE EQUAL WHAT-[huh]?")</f>
        <v>EIGHTEEN TAKE-AWAY FIVE EQUAL WHAT-[huh]?</v>
      </c>
      <c r="C155" s="14" t="str">
        <f>HYPERLINK("http://www.lifeprint.com/asl101/pages-signs/n/numbers11-20.htm","EIGHTEEN, 18")</f>
        <v>EIGHTEEN, 18</v>
      </c>
      <c r="D155" s="14" t="str">
        <f>HYPERLINK("http://www.lifeprint.com/asl101/pages-signs/e/equal.htm","EQUAL, FAIR, EVEN")</f>
        <v>EQUAL, FAIR, EVEN</v>
      </c>
      <c r="E155" s="14" t="str">
        <f>HYPERLINK("http://www.lifeprint.com/asl101/pages-signs/n/numbers1-10.htm","FIVE, 5")</f>
        <v>FIVE, 5</v>
      </c>
      <c r="F155" s="12" t="str">
        <f>HYPERLINK("http://www.lifeprint.com/asl101/pages-signs/t/takeaway.htm","TAKE-AWAY, SUBTRACT")</f>
        <v>TAKE-AWAY, SUBTRACT</v>
      </c>
      <c r="G155" s="11" t="str">
        <f>HYPERLINK("http://www.lifeprint.com/asl101/pages-signs/w/what.htm","WHAT, HUH?")</f>
        <v>WHAT, HUH?</v>
      </c>
      <c r="H155" s="10"/>
      <c r="I155" s="10"/>
      <c r="J155" s="10"/>
      <c r="K155" s="10"/>
      <c r="L155" s="9"/>
    </row>
    <row r="156" spans="1:12" s="3" customFormat="1" ht="34.5" customHeight="1">
      <c r="A156" s="13">
        <v>23</v>
      </c>
      <c r="B156" s="14" t="str">
        <f>HYPERLINK("http://www.lifeprint.com/asl101/pages-signs/23/twelve-divided-by-six-equals-what.htm","TWELVE DIVIDE SIX EQUAL WHAT-[huh]?")</f>
        <v>TWELVE DIVIDE SIX EQUAL WHAT-[huh]?</v>
      </c>
      <c r="C156" s="12" t="str">
        <f>HYPERLINK("http://www.lifeprint.com/asl101/pages-signs/d/divide.htm","DIVIDE")</f>
        <v>DIVIDE</v>
      </c>
      <c r="D156" s="14" t="str">
        <f>HYPERLINK("http://www.lifeprint.com/asl101/pages-signs/e/equal.htm","EQUAL, FAIR, EVEN")</f>
        <v>EQUAL, FAIR, EVEN</v>
      </c>
      <c r="E156" s="14" t="str">
        <f>HYPERLINK("http://www.lifeprint.com/asl101/pages-signs/n/numbers1-10.htm","SIX, 6")</f>
        <v>SIX, 6</v>
      </c>
      <c r="F156" s="14" t="str">
        <f>HYPERLINK("http://www.lifeprint.com/asl101/pages-signs/n/numbers11-20.htm","TWELVE, 12")</f>
        <v>TWELVE, 12</v>
      </c>
      <c r="G156" s="11" t="str">
        <f>HYPERLINK("http://www.lifeprint.com/asl101/pages-signs/w/what.htm","WHAT, HUH?")</f>
        <v>WHAT, HUH?</v>
      </c>
      <c r="H156" s="10"/>
      <c r="I156" s="10"/>
      <c r="J156" s="10"/>
      <c r="K156" s="10"/>
      <c r="L156" s="9"/>
    </row>
    <row r="157" spans="1:12" s="3" customFormat="1" ht="34.5" customHeight="1">
      <c r="A157" s="13">
        <v>23</v>
      </c>
      <c r="B157" s="14" t="str">
        <f>HYPERLINK("http://www.lifeprint.com/asl101/pages-signs/23/algebra-can-you-explain-me.htm","ALGEBRA, CAN YOU EXPLAIN ME?")</f>
        <v>ALGEBRA, CAN YOU EXPLAIN ME?</v>
      </c>
      <c r="C157" s="12" t="str">
        <f>HYPERLINK("http://www.lifeprint.com/asl101/pages-signs/m/math.htm","ALGEBRA")</f>
        <v>ALGEBRA</v>
      </c>
      <c r="D157" s="11" t="str">
        <f>HYPERLINK("http://www.lifeprint.com/asl101/pages-signs/c/can.htm","CAN, ABLE")</f>
        <v>CAN, ABLE</v>
      </c>
      <c r="E157" s="12" t="str">
        <f>HYPERLINK("http://www.lifeprint.com/asl101/pages-signs/e/explain.htm","EXPLAIN, DESCRIBE")</f>
        <v>EXPLAIN, DESCRIBE</v>
      </c>
      <c r="F157" s="11" t="str">
        <f>HYPERLINK("http://www.lifeprint.com/asl101/pages-signs/i/indexing.htm","I, ME")</f>
        <v>I, ME</v>
      </c>
      <c r="G157" s="11" t="str">
        <f>HYPERLINK("http://www.lifeprint.com/asl101/pages-layout/indexing.htm","YOU")</f>
        <v>YOU</v>
      </c>
      <c r="H157" s="10"/>
      <c r="I157" s="10"/>
      <c r="J157" s="10"/>
      <c r="K157" s="10"/>
      <c r="L157" s="9"/>
    </row>
    <row r="158" spans="1:12" s="3" customFormat="1" ht="34.5" customHeight="1">
      <c r="A158" s="13">
        <v>23</v>
      </c>
      <c r="B158" s="14" t="str">
        <f>HYPERLINK("http://www.lifeprint.com/asl101/pages-signs/23/restaurant-you-like-eat-name.htm","RESTAURANT YOU LIKE EAT, NAME?")</f>
        <v>RESTAURANT YOU LIKE EAT, NAME?</v>
      </c>
      <c r="C158" s="12" t="str">
        <f>HYPERLINK("http://www.lifeprint.com/asl101/pages-signs/e/eat.htm","EAT, FOOD")</f>
        <v>EAT, FOOD</v>
      </c>
      <c r="D158" s="11" t="str">
        <f>HYPERLINK("http://www.lifeprint.com/asl101/pages-signs/l/like.htm","LIKE (emotion)")</f>
        <v>LIKE (emotion)</v>
      </c>
      <c r="E158" s="12" t="str">
        <f>HYPERLINK("http://www.lifeprint.com/asl101/pages-signs/n/name.htm","NAME")</f>
        <v>NAME</v>
      </c>
      <c r="F158" s="12" t="str">
        <f>HYPERLINK("http://www.lifeprint.com/asl101/pages-signs/c/cafeteria.htm","RESTAURANT")</f>
        <v>RESTAURANT</v>
      </c>
      <c r="G158" s="11" t="str">
        <f>HYPERLINK("http://www.lifeprint.com/asl101/pages-layout/indexing.htm","YOU")</f>
        <v>YOU</v>
      </c>
      <c r="H158" s="10"/>
      <c r="I158" s="10"/>
      <c r="J158" s="10"/>
      <c r="K158" s="10"/>
      <c r="L158" s="9"/>
    </row>
    <row r="159" spans="1:12" s="3" customFormat="1" ht="34.5" customHeight="1">
      <c r="A159" s="13">
        <v>23</v>
      </c>
      <c r="B159" s="14" t="str">
        <f>HYPERLINK("http://www.lifeprint.com/asl101/pages-signs/23/altogether-how-many-sgns-do-you-know.htm","ALTOGETHER, HOW-MANY SIGN YOU KNOW?")</f>
        <v>ALTOGETHER, HOW-MANY SIGN YOU KNOW?</v>
      </c>
      <c r="C159" s="12" t="str">
        <f>HYPERLINK("http://www.lifeprint.com/asl101/pages-signs/a/altogether.htm","ALTOGETHER,TOTAL, SUM")</f>
        <v>ALTOGETHER,TOTAL, SUM</v>
      </c>
      <c r="D159" s="11" t="str">
        <f>HYPERLINK("http://www.lifeprint.com/asl101/pages-signs/h/how-many.htm","HOW-MANY")</f>
        <v>HOW-MANY</v>
      </c>
      <c r="E159" s="12" t="str">
        <f>HYPERLINK("http://www.lifeprint.com/asl101/pages-signs/k/know.htm","KNOW")</f>
        <v>KNOW</v>
      </c>
      <c r="F159" s="11" t="str">
        <f>HYPERLINK("http://www.lifeprint.com/asl101/pages-signs/s/sign.htm","SIGN")</f>
        <v>SIGN</v>
      </c>
      <c r="G159" s="11" t="str">
        <f>HYPERLINK("http://www.lifeprint.com/asl101/pages-layout/indexing.htm","YOU")</f>
        <v>YOU</v>
      </c>
      <c r="H159" s="10"/>
      <c r="I159" s="10"/>
      <c r="J159" s="10"/>
      <c r="K159" s="10"/>
      <c r="L159" s="9"/>
    </row>
    <row r="160" spans="1:12" s="3" customFormat="1" ht="34.5" customHeight="1">
      <c r="A160" s="13">
        <v>23</v>
      </c>
      <c r="B160" s="14" t="str">
        <f>HYPERLINK("http://www.lifeprint.com/asl101/pages-signs/23/before-test-you-study-all-night.htm","BEFORE TEST, YOU STUDY ALL-NIGHT?")</f>
        <v>BEFORE TEST, YOU STUDY ALL-NIGHT?</v>
      </c>
      <c r="C160" s="12" t="str">
        <f>HYPERLINK("http://www.lifeprint.com/asl101/pages-signs/n/night.htm","NIGHT, ALL-NIGHT")</f>
        <v>NIGHT, ALL-NIGHT</v>
      </c>
      <c r="D160" s="12" t="str">
        <f>HYPERLINK("http://www.lifeprint.com/asl101/pages-signs/b/before.htm","BEFORE, PRIOR-TO")</f>
        <v>BEFORE, PRIOR-TO</v>
      </c>
      <c r="E160" s="12" t="str">
        <f>HYPERLINK("http://www.lifeprint.com/asl101/pages-signs/s/study.htm","STUDY")</f>
        <v>STUDY</v>
      </c>
      <c r="F160" s="12" t="str">
        <f>HYPERLINK("http://www.lifeprint.com/asl101/pages-signs/t/test.htm","TEST")</f>
        <v>TEST</v>
      </c>
      <c r="G160" s="11" t="str">
        <f>HYPERLINK("http://www.lifeprint.com/asl101/pages-layout/indexing.htm","YOU")</f>
        <v>YOU</v>
      </c>
      <c r="H160" s="10"/>
      <c r="I160" s="10"/>
      <c r="J160" s="10"/>
      <c r="K160" s="10"/>
      <c r="L160" s="9"/>
    </row>
    <row r="161" spans="1:12" s="3" customFormat="1" ht="34.5" customHeight="1">
      <c r="A161" s="13">
        <v>23</v>
      </c>
      <c r="B161" s="14" t="str">
        <f>HYPERLINK("http://www.lifeprint.com/asl101/pages-signs/23/do-you-post-your-phone-number-in-the-bathroom.htm","YOUR PHONE NUMBER, YOU POST BATHROOM?")</f>
        <v>YOUR PHONE NUMBER, YOU POST BATHROOM?</v>
      </c>
      <c r="C161" s="12" t="str">
        <f>HYPERLINK("http://www.lifeprint.com/asl101/pages-signs/b/bathroom.htm","BATHROOM, TOILET")</f>
        <v>BATHROOM, TOILET</v>
      </c>
      <c r="D161" s="12" t="str">
        <f>HYPERLINK("http://www.lifeprint.com/asl101/pages-signs/n/number.htm","NUMBER")</f>
        <v>NUMBER</v>
      </c>
      <c r="E161" s="12" t="str">
        <f>HYPERLINK("http://www.lifeprint.com/asl101/pages-signs/c/call.htm","CALL, PHONE")</f>
        <v>CALL, PHONE</v>
      </c>
      <c r="F161" s="12" t="str">
        <f>HYPERLINK("http://www.lifeprint.com/asl101/pages-signs/p/post.htm","POST, PUT UP A POSTER")</f>
        <v>POST, PUT UP A POSTER</v>
      </c>
      <c r="G161" s="11" t="str">
        <f>HYPERLINK("http://www.lifeprint.com/asl101/pages-layout/indexing.htm","YOU")</f>
        <v>YOU</v>
      </c>
      <c r="H161" s="11" t="str">
        <f>HYPERLINK("http://www.lifeprint.com/asl101/pages-signs/y/your.htm","YOUR, YOURS")</f>
        <v>YOUR, YOURS</v>
      </c>
      <c r="I161" s="10"/>
      <c r="J161" s="10"/>
      <c r="K161" s="10"/>
      <c r="L161" s="9"/>
    </row>
    <row r="162" spans="1:12" s="3" customFormat="1" ht="34.5" customHeight="1">
      <c r="A162" s="13">
        <v>24</v>
      </c>
      <c r="B162" s="14" t="str">
        <f>HYPERLINK("http://www.lifeprint.com/asl101/pages-signs/24/suppose-you-dont-go-sign-class-chat-deaf-your-sign-deteriorate.htm","IF NOT GO SIGN CLASS, NOT CHAT DEAF, YOUR SIGN DECLINE?")</f>
        <v>IF NOT GO SIGN CLASS, NOT CHAT DEAF, YOUR SIGN DECLINE?</v>
      </c>
      <c r="C162" s="14" t="str">
        <f>HYPERLINK("http://www.lifeprint.com/asl101/pages-signs/c/chat.htm","CHAT, CHAT-WITH")</f>
        <v>CHAT, CHAT-WITH</v>
      </c>
      <c r="D162" s="12" t="str">
        <f>HYPERLINK("http://www.lifeprint.com/asl101/pages-signs/c/class.htm","CLASS")</f>
        <v>CLASS</v>
      </c>
      <c r="E162" s="11" t="str">
        <f>HYPERLINK("http://www.lifeprint.com/asl101/pages-signs/d/deaf.htm","DEAF")</f>
        <v>DEAF</v>
      </c>
      <c r="F162" s="14" t="str">
        <f>HYPERLINK("http://www.lifeprint.com/asl101/pages-signs/d/decline.htm","DECLINE, DETERIORATE")</f>
        <v>DECLINE, DETERIORATE</v>
      </c>
      <c r="G162" s="12" t="str">
        <f>HYPERLINK("http://www.lifeprint.com/asl101/pages-signs/g/go.htm","GO")</f>
        <v>GO</v>
      </c>
      <c r="H162" s="11" t="str">
        <f>HYPERLINK("http://www.lifeprint.com/asl101/pages-signs/i/idea.htm","IF, SUPPOSE")</f>
        <v>IF, SUPPOSE</v>
      </c>
      <c r="I162" s="11" t="str">
        <f>HYPERLINK("http://www.lifeprint.com/asl101/pages-signs/n/not.htm","NOT")</f>
        <v>NOT</v>
      </c>
      <c r="J162" s="11" t="str">
        <f>HYPERLINK("http://www.lifeprint.com/asl101/pages-signs/s/sign.htm","SIGN")</f>
        <v>SIGN</v>
      </c>
      <c r="K162" s="15" t="str">
        <f>HYPERLINK("http://www.lifeprint.com/asl101/pages-signs/y/your.htm","YOUR, YOURS")</f>
        <v>YOUR, YOURS</v>
      </c>
      <c r="L162" s="9"/>
    </row>
    <row r="163" spans="1:12" s="3" customFormat="1" ht="34.5" customHeight="1">
      <c r="A163" s="13">
        <v>24</v>
      </c>
      <c r="B163" s="14" t="str">
        <f>HYPERLINK("http://www.lifeprint.com/asl101/pages-signs/24/all-rocket-succeed.htm","ROCKET ALL SUCCEED?")</f>
        <v>ROCKET ALL SUCCEED?</v>
      </c>
      <c r="C163" s="11" t="str">
        <f>HYPERLINK("http://www.lifeprint.com/asl101/pages-signs/a/all.htm","ALL")</f>
        <v>ALL</v>
      </c>
      <c r="D163" s="12" t="str">
        <f>HYPERLINK("http://www.lifeprint.com/asl101/pages-signs/r/rocket.htm","ROCKET")</f>
        <v>ROCKET</v>
      </c>
      <c r="E163" s="12" t="str">
        <f>HYPERLINK("http://www.lifeprint.com/asl101/pages-signs/s/succeed.htm","SUCCEED, SUCCESS")</f>
        <v>SUCCEED, SUCCESS</v>
      </c>
      <c r="F163" s="10"/>
      <c r="G163" s="10"/>
      <c r="H163" s="10"/>
      <c r="I163" s="10"/>
      <c r="J163" s="10"/>
      <c r="K163" s="10"/>
      <c r="L163" s="9"/>
    </row>
    <row r="164" spans="1:12" s="3" customFormat="1" ht="34.5" customHeight="1">
      <c r="A164" s="13">
        <v>24</v>
      </c>
      <c r="B164" s="14" t="str">
        <f>HYPERLINK("http://www.lifeprint.com/asl101/pages-signs/24/tomorrow-you-help-me-you-mind.htm","TOMORROW you-HELP-me, DON'T-MIND?")</f>
        <v>TOMORROW you-HELP-me, DON'T-MIND?</v>
      </c>
      <c r="C164" s="12" t="str">
        <f>HYPERLINK("http://www.lifeprint.com/asl101/pages-signs/d/dontmind.htm","DON'T-MIND")</f>
        <v>DON'T-MIND</v>
      </c>
      <c r="D164" s="12" t="str">
        <f>HYPERLINK("http://www.lifeprint.com/asl101/pages-signs/h/help.htm","HELP")</f>
        <v>HELP</v>
      </c>
      <c r="E164" s="12" t="str">
        <f>HYPERLINK("http://www.lifeprint.com/asl101/pages-signs/t/tomorrow.htm","TOMORROW")</f>
        <v>TOMORROW</v>
      </c>
      <c r="F164" s="10"/>
      <c r="G164" s="10"/>
      <c r="H164" s="10"/>
      <c r="I164" s="10"/>
      <c r="J164" s="10"/>
      <c r="K164" s="10"/>
      <c r="L164" s="9"/>
    </row>
    <row r="165" spans="1:12" s="3" customFormat="1" ht="34.5" customHeight="1">
      <c r="A165" s="13">
        <v>24</v>
      </c>
      <c r="B165" s="14" t="str">
        <f>HYPERLINK("http://www.lifeprint.com/asl101/pages-signs/24/food-enough-you.htm","FOOD ENOUGH YOU?")</f>
        <v>FOOD ENOUGH YOU?</v>
      </c>
      <c r="C165" s="12" t="str">
        <f>HYPERLINK("http://www.lifeprint.com/asl101/pages-signs/e/enough.htm","ENOUGH")</f>
        <v>ENOUGH</v>
      </c>
      <c r="D165" s="12" t="str">
        <f>HYPERLINK("http://www.lifeprint.com/asl101/pages-signs/e/eat.htm","EAT, FOOD")</f>
        <v>EAT, FOOD</v>
      </c>
      <c r="E165" s="11" t="str">
        <f>HYPERLINK("http://www.lifeprint.com/asl101/pages-layout/indexing.htm","YOU")</f>
        <v>YOU</v>
      </c>
      <c r="F165" s="10"/>
      <c r="G165" s="10"/>
      <c r="H165" s="10"/>
      <c r="I165" s="10"/>
      <c r="J165" s="10"/>
      <c r="K165" s="10"/>
      <c r="L165" s="9"/>
    </row>
    <row r="166" spans="1:12" s="3" customFormat="1" ht="34.5" customHeight="1">
      <c r="A166" s="13">
        <v>24</v>
      </c>
      <c r="B166" s="14" t="str">
        <f>HYPERLINK("http://www.lifeprint.com/asl101/pages-signs/24/recently-increase-you.htm","RECENTLY INCREASE YOU?")</f>
        <v>RECENTLY INCREASE YOU?</v>
      </c>
      <c r="C166" s="14" t="str">
        <f>HYPERLINK("http://www.lifeprint.com/asl101/pages-signs/i/increase.htm","INCREASE, GAIN WEIGHT")</f>
        <v>INCREASE, GAIN WEIGHT</v>
      </c>
      <c r="D166" s="12" t="str">
        <f>HYPERLINK("http://www.lifeprint.com/asl101/pages-signs/r/recent.htm","RECENT")</f>
        <v>RECENT</v>
      </c>
      <c r="E166" s="11" t="str">
        <f>HYPERLINK("http://www.lifeprint.com/asl101/pages-layout/indexing.htm","YOU")</f>
        <v>YOU</v>
      </c>
      <c r="F166" s="10"/>
      <c r="G166" s="10"/>
      <c r="H166" s="10"/>
      <c r="I166" s="10"/>
      <c r="J166" s="10"/>
      <c r="K166" s="10"/>
      <c r="L166" s="9"/>
    </row>
    <row r="167" spans="1:12" s="3" customFormat="1" ht="34.5" customHeight="1">
      <c r="A167" s="13">
        <v>24</v>
      </c>
      <c r="B167" s="14" t="str">
        <f>HYPERLINK("http://www.lifeprint.com/asl101/pages-signs/24/you-mischievous-sometimes.htm","YOU MISCHIEVOUS SOMETIMES?")</f>
        <v>YOU MISCHIEVOUS SOMETIMES?</v>
      </c>
      <c r="C167" s="12" t="str">
        <f>HYPERLINK("http://www.lifeprint.com/asl101/pages-signs/m/mischievous.htm","MISCHIEVOUS")</f>
        <v>MISCHIEVOUS</v>
      </c>
      <c r="D167" s="12" t="str">
        <f>HYPERLINK("http://www.lifeprint.com/asl101/pages-signs/s/sometimes.htm","SOMETIMES")</f>
        <v>SOMETIMES</v>
      </c>
      <c r="E167" s="11" t="str">
        <f>HYPERLINK("http://www.lifeprint.com/asl101/pages-layout/indexing.htm","YOU")</f>
        <v>YOU</v>
      </c>
      <c r="F167" s="10"/>
      <c r="G167" s="10"/>
      <c r="H167" s="10"/>
      <c r="I167" s="10"/>
      <c r="J167" s="10"/>
      <c r="K167" s="10"/>
      <c r="L167" s="9"/>
    </row>
    <row r="168" spans="1:12" s="3" customFormat="1" ht="34.5" customHeight="1">
      <c r="A168" s="13">
        <v>24</v>
      </c>
      <c r="B168" s="14" t="str">
        <f>HYPERLINK("http://www.lifeprint.com/asl101/pages-signs/24/before-test-you-worry.htm","BEFORE TEST YOU WORRY?")</f>
        <v>BEFORE TEST YOU WORRY?</v>
      </c>
      <c r="C168" s="12" t="str">
        <f>HYPERLINK("http://www.lifeprint.com/asl101/pages-signs/b/before.htm","BEFORE, PRIOR-TO")</f>
        <v>BEFORE, PRIOR-TO</v>
      </c>
      <c r="D168" s="12" t="str">
        <f>HYPERLINK("http://www.lifeprint.com/asl101/pages-signs/t/test.htm","TEST")</f>
        <v>TEST</v>
      </c>
      <c r="E168" s="12" t="str">
        <f>HYPERLINK("http://www.lifeprint.com/asl101/pages-signs/w/worry.htm","WORRY")</f>
        <v>WORRY</v>
      </c>
      <c r="F168" s="11" t="str">
        <f>HYPERLINK("http://www.lifeprint.com/asl101/pages-layout/indexing.htm","YOU")</f>
        <v>YOU</v>
      </c>
      <c r="G168" s="10"/>
      <c r="H168" s="10"/>
      <c r="I168" s="10"/>
      <c r="J168" s="10"/>
      <c r="K168" s="10"/>
      <c r="L168" s="9"/>
    </row>
    <row r="169" spans="1:12" s="3" customFormat="1" ht="34.5" customHeight="1">
      <c r="A169" s="13">
        <v>24</v>
      </c>
      <c r="B169" s="14" t="str">
        <f>HYPERLINK("http://www.lifeprint.com/asl101/pages-signs/24/your-sign-improve-how.htm","YOUR SIGNing, IMPROVE HOW?")</f>
        <v>YOUR SIGNing, IMPROVE HOW?</v>
      </c>
      <c r="C169" s="11" t="str">
        <f>HYPERLINK("http://www.lifeprint.com/asl101/pages-signs/h/how.htm","HOW")</f>
        <v>HOW</v>
      </c>
      <c r="D169" s="14" t="str">
        <f>HYPERLINK("http://www.lifeprint.com/asl101/pages-signs/i/improve.htm","IMPROVE, GET BETTER")</f>
        <v>IMPROVE, GET BETTER</v>
      </c>
      <c r="E169" s="11" t="str">
        <f>HYPERLINK("http://www.lifeprint.com/asl101/pages-signs/s/sign.htm","SIGN")</f>
        <v>SIGN</v>
      </c>
      <c r="F169" s="11" t="str">
        <f>HYPERLINK("http://www.lifeprint.com/asl101/pages-signs/y/your.htm","YOUR, YOURS")</f>
        <v>YOUR, YOURS</v>
      </c>
      <c r="G169" s="10"/>
      <c r="H169" s="10"/>
      <c r="I169" s="10"/>
      <c r="J169" s="10"/>
      <c r="K169" s="10"/>
      <c r="L169" s="9"/>
    </row>
    <row r="170" spans="1:12" s="3" customFormat="1" ht="34.5" customHeight="1">
      <c r="A170" s="13">
        <v>24</v>
      </c>
      <c r="B170" s="14" t="str">
        <f>HYPERLINK("http://www.lifeprint.com/asl101/pages-signs/24/doctor-earn-more-than-nurse-why.htm","DOCTOR EARN MORE-THAN NURSE, WHY?")</f>
        <v>DOCTOR EARN MORE-THAN NURSE, WHY?</v>
      </c>
      <c r="C170" s="11" t="str">
        <f>HYPERLINK("http://www.lifeprint.com/asl101/pages-signs/d/doctor.htm","DOCTOR")</f>
        <v>DOCTOR</v>
      </c>
      <c r="D170" s="12" t="str">
        <f>HYPERLINK("http://www.lifeprint.com/asl101/pages-signs/e/earn.htm","EARN")</f>
        <v>EARN</v>
      </c>
      <c r="E170" s="12" t="str">
        <f>HYPERLINK("http://www.lifeprint.com/asl101/pages-signs/t/than.htm","MORE-THAN")</f>
        <v>MORE-THAN</v>
      </c>
      <c r="F170" s="12" t="str">
        <f>HYPERLINK("http://www.lifeprint.com/asl101/pages-signs/d/doctor.htm","NURSE")</f>
        <v>NURSE</v>
      </c>
      <c r="G170" s="11" t="str">
        <f>HYPERLINK("http://www.lifeprint.com/asl101/pages-signs/w/why.htm","WHY")</f>
        <v>WHY</v>
      </c>
      <c r="H170" s="10"/>
      <c r="I170" s="10"/>
      <c r="J170" s="10"/>
      <c r="K170" s="10"/>
      <c r="L170" s="9"/>
    </row>
    <row r="171" spans="1:12" s="3" customFormat="1" ht="34.5" customHeight="1">
      <c r="A171" s="13">
        <v>24</v>
      </c>
      <c r="B171" s="14" t="str">
        <f>HYPERLINK("http://www.lifeprint.com/asl101/pages-signs/24/cousin-himself-strange-you-have.htm","COUSIN HIMSELF STRANGE YOU HAVE?")</f>
        <v>COUSIN HIMSELF STRANGE YOU HAVE?</v>
      </c>
      <c r="C171" s="12" t="str">
        <f>HYPERLINK("http://www.lifeprint.com/asl101/pages-signs/c/cousin.htm","COUSIN")</f>
        <v>COUSIN</v>
      </c>
      <c r="D171" s="11" t="str">
        <f>HYPERLINK("http://www.lifeprint.com/asl101/pages-signs/h/have.htm","HAVE")</f>
        <v>HAVE</v>
      </c>
      <c r="E171" s="14" t="str">
        <f>HYPERLINK("http://www.lifeprint.com/asl101/pages-signs/s/self.htm","SELF, HIMSELF")</f>
        <v>SELF, HIMSELF</v>
      </c>
      <c r="F171" s="14" t="str">
        <f>HYPERLINK("http://www.lifeprint.com/asl101/pages-signs/s/strange.htm","STRANGE, ODD")</f>
        <v>STRANGE, ODD</v>
      </c>
      <c r="G171" s="11" t="str">
        <f>HYPERLINK("http://www.lifeprint.com/asl101/pages-layout/indexing.htm","YOU")</f>
        <v>YOU</v>
      </c>
      <c r="H171" s="10"/>
      <c r="I171" s="10"/>
      <c r="J171" s="10"/>
      <c r="K171" s="10"/>
      <c r="L171" s="9"/>
    </row>
    <row r="172" spans="1:12" s="3" customFormat="1" ht="34.5" customHeight="1">
      <c r="A172" s="13">
        <v>24</v>
      </c>
      <c r="B172" s="14" t="str">
        <f>HYPERLINK("http://www.lifeprint.com/asl101/pages-signs/24/during-summer-vacation-you-study.htm","DURING SUMMER VACATION YOU STUDY?")</f>
        <v>DURING SUMMER VACATION YOU STUDY?</v>
      </c>
      <c r="C172" s="12" t="str">
        <f>HYPERLINK("http://www.lifeprint.com/asl101/pages-signs/d/during.htm","DURING, WHILE")</f>
        <v>DURING, WHILE</v>
      </c>
      <c r="D172" s="12" t="str">
        <f>HYPERLINK("http://www.lifeprint.com/asl101/pages-signs/s/study.htm","STUDY")</f>
        <v>STUDY</v>
      </c>
      <c r="E172" s="12" t="str">
        <f>HYPERLINK("http://www.lifeprint.com/asl101/pages-signs/s/summer.htm","SUMMER")</f>
        <v>SUMMER</v>
      </c>
      <c r="F172" s="12" t="str">
        <f>HYPERLINK("http://www.lifeprint.com/asl101/pages-signs/v/vacation.htm","VACATION, OFF WORK")</f>
        <v>VACATION, OFF WORK</v>
      </c>
      <c r="G172" s="11" t="str">
        <f>HYPERLINK("http://www.lifeprint.com/asl101/pages-layout/indexing.htm","YOU")</f>
        <v>YOU</v>
      </c>
      <c r="H172" s="10"/>
      <c r="I172" s="10"/>
      <c r="J172" s="10"/>
      <c r="K172" s="10"/>
      <c r="L172" s="9"/>
    </row>
    <row r="173" spans="1:12" s="3" customFormat="1" ht="34.5" customHeight="1">
      <c r="A173" s="13">
        <v>24</v>
      </c>
      <c r="B173" s="14" t="str">
        <f>HYPERLINK("http://www.lifeprint.com/asl101/pages-signs/24/your-asl-book-cost-how-much.htm","YOUR ASL BOOK COST HOW-MUCH?")</f>
        <v>YOUR ASL BOOK COST HOW-MUCH?</v>
      </c>
      <c r="C173" s="17" t="s">
        <v>0</v>
      </c>
      <c r="D173" s="11" t="str">
        <f>HYPERLINK("http://www.lifeprint.com/asl101/pages-signs/b/book.htm","BOOK")</f>
        <v>BOOK</v>
      </c>
      <c r="E173" s="14" t="str">
        <f>HYPERLINK("http://www.lifeprint.com/asl101/pages-signs/c/cost.htm","COST, FEE")</f>
        <v>COST, FEE</v>
      </c>
      <c r="F173" s="12" t="str">
        <f>HYPERLINK("http://www.lifeprint.com/asl101/pages-signs/h/how-much.htm","HOW-MUCH")</f>
        <v>HOW-MUCH</v>
      </c>
      <c r="G173" s="11" t="str">
        <f>HYPERLINK("http://www.lifeprint.com/asl101/pages-signs/y/your.htm","YOUR, YOURS")</f>
        <v>YOUR, YOURS</v>
      </c>
      <c r="H173" s="10"/>
      <c r="I173" s="10"/>
      <c r="J173" s="10"/>
      <c r="K173" s="10"/>
      <c r="L173" s="9"/>
    </row>
    <row r="174" spans="1:12" s="3" customFormat="1" ht="34.5" customHeight="1">
      <c r="A174" s="13">
        <v>24</v>
      </c>
      <c r="B174" s="14" t="str">
        <f>HYPERLINK("http://www.lifeprint.com/asl101/pages-signs/24/your-car-gas-left-how-much.htm","YOUR CAR, GAS, REMAINING HOW-MUCH?")</f>
        <v>YOUR CAR, GAS, REMAINING HOW-MUCH?</v>
      </c>
      <c r="C174" s="11" t="str">
        <f>HYPERLINK("http://www.lifeprint.com/asl101/pages-signs/c/car.htm","CAR")</f>
        <v>CAR</v>
      </c>
      <c r="D174" s="17" t="s">
        <v>3</v>
      </c>
      <c r="E174" s="12" t="str">
        <f>HYPERLINK("http://www.lifeprint.com/asl101/pages-signs/h/how-much.htm","HOW-MUCH")</f>
        <v>HOW-MUCH</v>
      </c>
      <c r="F174" s="14" t="str">
        <f>HYPERLINK("http://www.lifeprint.com/asl101/pages-signs/l/leave.htm","LEAVE-BEHIND, ABANDON, REMAINDER")</f>
        <v>LEAVE-BEHIND, ABANDON, REMAINDER</v>
      </c>
      <c r="G174" s="11" t="str">
        <f>HYPERLINK("http://www.lifeprint.com/asl101/pages-signs/y/your.htm","YOUR, YOURS")</f>
        <v>YOUR, YOURS</v>
      </c>
      <c r="H174" s="10"/>
      <c r="I174" s="10"/>
      <c r="J174" s="10"/>
      <c r="K174" s="10"/>
      <c r="L174" s="9"/>
    </row>
    <row r="175" spans="1:12" s="3" customFormat="1" ht="34.5" customHeight="1">
      <c r="A175" s="13">
        <v>24</v>
      </c>
      <c r="B175" s="14" t="str">
        <f>HYPERLINK("http://www.lifeprint.com/asl101/pages-signs/24/your-family-who-else-signs.htm","YOUR FAMILY, WHO OTHER-[else] SIGN?")</f>
        <v>YOUR FAMILY, WHO OTHER-[else] SIGN?</v>
      </c>
      <c r="C175" s="11" t="str">
        <f>HYPERLINK("http://www.lifeprint.com/asl101/pages-signs/f/family.htm","FAMILY")</f>
        <v>FAMILY</v>
      </c>
      <c r="D175" s="12" t="str">
        <f>HYPERLINK("http://www.lifeprint.com/asl101/pages-signs/o/other.htm","OTHER, ELSE")</f>
        <v>OTHER, ELSE</v>
      </c>
      <c r="E175" s="11" t="str">
        <f>HYPERLINK("http://www.lifeprint.com/asl101/pages-signs/s/sign.htm","SIGN")</f>
        <v>SIGN</v>
      </c>
      <c r="F175" s="11" t="str">
        <f>HYPERLINK("http://www.lifeprint.com/asl101/pages-signs/w/who.htm","WHO")</f>
        <v>WHO</v>
      </c>
      <c r="G175" s="11" t="str">
        <f>HYPERLINK("http://www.lifeprint.com/asl101/pages-signs/y/your.htm","YOUR, YOURS")</f>
        <v>YOUR, YOURS</v>
      </c>
      <c r="H175" s="10"/>
      <c r="I175" s="10"/>
      <c r="J175" s="10"/>
      <c r="K175" s="10"/>
      <c r="L175" s="9"/>
    </row>
    <row r="176" spans="1:12" s="3" customFormat="1" ht="34.5" customHeight="1">
      <c r="A176" s="13">
        <v>24</v>
      </c>
      <c r="B176" s="14" t="str">
        <f>HYPERLINK("http://www.lifeprint.com/asl101/pages-signs/24/your-computer-shut-down-every-night-you.htm","YOUR COMPUTER, SHUT-DOWN every-NIGHT YOU?")</f>
        <v>YOUR COMPUTER, SHUT-DOWN every-NIGHT YOU?</v>
      </c>
      <c r="C176" s="12" t="str">
        <f>HYPERLINK("http://www.lifeprint.com/asl101/pages-signs/c/computer.htm","COMPUTER")</f>
        <v>COMPUTER</v>
      </c>
      <c r="D176" s="12" t="str">
        <f>HYPERLINK("http://www.lifeprint.com/asl101/pages-signs/n/night.htm","NIGHT, EVERY-NIGHT")</f>
        <v>NIGHT, EVERY-NIGHT</v>
      </c>
      <c r="E176" s="12" t="str">
        <f>HYPERLINK("http://www.lifeprint.com/asl101/pages-signs/s/shut.htm","SHUT-DOWN, TURN-OFF")</f>
        <v>SHUT-DOWN, TURN-OFF</v>
      </c>
      <c r="F176" s="11" t="str">
        <f>HYPERLINK("http://www.lifeprint.com/asl101/pages-layout/indexing.htm","YOU")</f>
        <v>YOU</v>
      </c>
      <c r="G176" s="11" t="str">
        <f>HYPERLINK("http://www.lifeprint.com/asl101/pages-signs/y/your.htm","YOUR, YOURS")</f>
        <v>YOUR, YOURS</v>
      </c>
      <c r="H176" s="10"/>
      <c r="I176" s="10"/>
      <c r="J176" s="10"/>
      <c r="K176" s="10"/>
      <c r="L176" s="9"/>
    </row>
    <row r="177" spans="1:12" s="3" customFormat="1" ht="34.5" customHeight="1">
      <c r="A177" s="13">
        <v>24</v>
      </c>
      <c r="B177" s="14" t="str">
        <f>HYPERLINK("http://www.lifeprint.com/asl101/pages-signs/24/your-refrigerator-orange-juice-left-how-much.htm","YOUR REFRIGERATOR, ORANGE JUICE REMAINING HOW-MUCH?")</f>
        <v>YOUR REFRIGERATOR, ORANGE JUICE REMAINING HOW-MUCH?</v>
      </c>
      <c r="C177" s="12" t="str">
        <f>HYPERLINK("http://www.lifeprint.com/asl101/pages-signs/h/how-much.htm","HOW-MUCH")</f>
        <v>HOW-MUCH</v>
      </c>
      <c r="D177" s="14" t="str">
        <f>HYPERLINK("http://www.lifeprint.com/asl101/pages-signs/l/leave.htm","LEAVE-BEHIND, ABANDON, REMAINDER")</f>
        <v>LEAVE-BEHIND, ABANDON, REMAINDER</v>
      </c>
      <c r="E177" s="12" t="str">
        <f>HYPERLINK("http://www.lifeprint.com/asl101/pages-signs/o/orange.htm","ORANGE")</f>
        <v>ORANGE</v>
      </c>
      <c r="F177" s="12" t="str">
        <f>HYPERLINK("http://www.lifeprint.com/asl101/pages-signs/r/refrigerator.htm","REFRIGERATOR")</f>
        <v>REFRIGERATOR</v>
      </c>
      <c r="G177" s="11" t="str">
        <f>HYPERLINK("http://www.lifeprint.com/asl101/pages-signs/y/your.htm","YOUR, YOURS")</f>
        <v>YOUR, YOURS</v>
      </c>
      <c r="H177" s="14" t="str">
        <f>HYPERLINK("http://www.lifeprint.com/asl101/pages-signs/j/juice.htm","JUICE")</f>
        <v>JUICE</v>
      </c>
      <c r="I177" s="10"/>
      <c r="J177" s="10"/>
      <c r="K177" s="10"/>
      <c r="L177" s="9"/>
    </row>
    <row r="178" spans="1:12" s="3" customFormat="1" ht="34.5" customHeight="1">
      <c r="A178" s="13">
        <v>24</v>
      </c>
      <c r="B178" s="14" t="str">
        <f>HYPERLINK("http://www.lifeprint.com/asl101/pages-signs/24/some-boss-accept-bad-work-why.htm","SOME BOSS ACCEPT BAD WORK, WHY?")</f>
        <v>SOME BOSS ACCEPT BAD WORK, WHY?</v>
      </c>
      <c r="C178" s="12" t="str">
        <f>HYPERLINK("http://www.lifeprint.com/asl101/pages-signs/a/accept.htm","ACCEPT")</f>
        <v>ACCEPT</v>
      </c>
      <c r="D178" s="12" t="str">
        <f>HYPERLINK("http://www.lifeprint.com/asl101/pages-signs/b/bad.htm","BAD")</f>
        <v>BAD</v>
      </c>
      <c r="E178" s="12" t="str">
        <f>HYPERLINK("http://www.lifeprint.com/asl101/pages-signs/b/boss.htm","BOSS")</f>
        <v>BOSS</v>
      </c>
      <c r="F178" s="14" t="str">
        <f>HYPERLINK("http://www.lifeprint.com/asl101/pages-signs/s/some.htm","SOME, PART")</f>
        <v>SOME, PART</v>
      </c>
      <c r="G178" s="11" t="str">
        <f>HYPERLINK("http://www.lifeprint.com/asl101/pages-signs/w/why.htm","WHY")</f>
        <v>WHY</v>
      </c>
      <c r="H178" s="11" t="str">
        <f>HYPERLINK("http://www.lifeprint.com/asl101/pages-signs/w/work.htm","WORK")</f>
        <v>WORK</v>
      </c>
      <c r="I178" s="10"/>
      <c r="J178" s="10"/>
      <c r="K178" s="10"/>
      <c r="L178" s="9"/>
    </row>
    <row r="179" spans="1:12" s="3" customFormat="1" ht="34.5" customHeight="1">
      <c r="A179" s="13">
        <v>24</v>
      </c>
      <c r="B179" s="14" t="str">
        <f>HYPERLINK("http://www.lifeprint.com/asl101/pages-signs/24/food-strange-new-you-like-eat.htm","FOOD, STRANGE, NEW, YOU LIKE EAT YOU?")</f>
        <v>FOOD, STRANGE, NEW, YOU LIKE EAT YOU?</v>
      </c>
      <c r="C179" s="12" t="str">
        <f>HYPERLINK("http://www.lifeprint.com/asl101/pages-signs/e/eat.htm","EAT, FOOD")</f>
        <v>EAT, FOOD</v>
      </c>
      <c r="D179" s="12" t="str">
        <f>HYPERLINK("http://www.lifeprint.com/asl101/pages-signs/e/eat.htm","EAT, FOOD")</f>
        <v>EAT, FOOD</v>
      </c>
      <c r="E179" s="11" t="str">
        <f>HYPERLINK("http://www.lifeprint.com/asl101/pages-signs/l/like.htm","LIKE (emotion)")</f>
        <v>LIKE (emotion)</v>
      </c>
      <c r="F179" s="12" t="str">
        <f>HYPERLINK("http://www.lifeprint.com/asl101/pages-signs/n/new.htm","NEW")</f>
        <v>NEW</v>
      </c>
      <c r="G179" s="14" t="str">
        <f>HYPERLINK("http://www.lifeprint.com/asl101/pages-signs/s/strange.htm","STRANGE, ODD")</f>
        <v>STRANGE, ODD</v>
      </c>
      <c r="H179" s="11" t="str">
        <f>HYPERLINK("http://www.lifeprint.com/asl101/pages-layout/indexing.htm","YOU")</f>
        <v>YOU</v>
      </c>
      <c r="I179" s="10"/>
      <c r="J179" s="10"/>
      <c r="K179" s="10"/>
      <c r="L179" s="9"/>
    </row>
    <row r="180" spans="1:12" s="3" customFormat="1" ht="34.5" customHeight="1">
      <c r="A180" s="13">
        <v>24</v>
      </c>
      <c r="B180" s="14" t="str">
        <f>HYPERLINK("http://www.lifeprint.com/asl101/pages-signs/24/you-think-asl-teacher-earn-too-much.htm","YOU THINK ASL TEACHER EARN TOO-MUCH?")</f>
        <v>YOU THINK ASL TEACHER EARN TOO-MUCH?</v>
      </c>
      <c r="C180" s="17" t="s">
        <v>0</v>
      </c>
      <c r="D180" s="12" t="str">
        <f>HYPERLINK("http://www.lifeprint.com/asl101/pages-signs/e/earn.htm","EARN")</f>
        <v>EARN</v>
      </c>
      <c r="E180" s="11" t="str">
        <f>HYPERLINK("http://www.lifeprint.com/asl101/pages-signs/t/teacher.htm","TEACH, TEACHER")</f>
        <v>TEACH, TEACHER</v>
      </c>
      <c r="F180" s="11" t="str">
        <f>HYPERLINK("http://www.lifeprint.com/asl101/pages-signs/t/think.htm","THINK")</f>
        <v>THINK</v>
      </c>
      <c r="G180" s="12" t="str">
        <f>HYPERLINK("http://www.lifeprint.com/asl101/pages-signs/t/too-much.htm","TOO-MUCH")</f>
        <v>TOO-MUCH</v>
      </c>
      <c r="H180" s="11" t="str">
        <f>HYPERLINK("http://www.lifeprint.com/asl101/pages-layout/indexing.htm","YOU")</f>
        <v>YOU</v>
      </c>
      <c r="I180" s="10"/>
      <c r="J180" s="10"/>
      <c r="K180" s="10"/>
      <c r="L180" s="9"/>
    </row>
    <row r="181" spans="1:12" s="3" customFormat="1" ht="34.5" customHeight="1">
      <c r="A181" s="13">
        <v>24</v>
      </c>
      <c r="B181" s="14" t="str">
        <f>HYPERLINK("http://www.lifeprint.com/asl101/pages-signs/24/before-meet-new-person-you-like-brush-teeth.htm","BEFORE MEET NEW PERSON YOU LIKE BRUSH-TEETH?")</f>
        <v>BEFORE MEET NEW PERSON YOU LIKE BRUSH-TEETH?</v>
      </c>
      <c r="C181" s="12" t="str">
        <f>HYPERLINK("http://www.lifeprint.com/asl101/pages-signs/b/before.htm","BEFORE, PRIOR-TO")</f>
        <v>BEFORE, PRIOR-TO</v>
      </c>
      <c r="D181" s="12" t="str">
        <f>HYPERLINK("http://www.lifeprint.com/asl101/pages-signs/b/brushteeth.htm","BRUSH-TEETH")</f>
        <v>BRUSH-TEETH</v>
      </c>
      <c r="E181" s="11" t="str">
        <f>HYPERLINK("http://www.lifeprint.com/asl101/pages-signs/l/like.htm","LIKE (emotion)")</f>
        <v>LIKE (emotion)</v>
      </c>
      <c r="F181" s="11" t="str">
        <f>HYPERLINK("http://www.lifeprint.com/asl101/pages-signs/m/meet.htm","MEET")</f>
        <v>MEET</v>
      </c>
      <c r="G181" s="12" t="str">
        <f>HYPERLINK("http://www.lifeprint.com/asl101/pages-signs/n/new.htm","NEW")</f>
        <v>NEW</v>
      </c>
      <c r="H181" s="12" t="str">
        <f>HYPERLINK("http://www.lifeprint.com/asl101/pages-signs/a/agent.htm","PERSON, AGENT")</f>
        <v>PERSON, AGENT</v>
      </c>
      <c r="I181" s="11" t="str">
        <f>HYPERLINK("http://www.lifeprint.com/asl101/pages-layout/indexing.htm","YOU")</f>
        <v>YOU</v>
      </c>
      <c r="J181" s="10"/>
      <c r="K181" s="10"/>
      <c r="L181" s="9"/>
    </row>
    <row r="182" spans="1:12" s="3" customFormat="1" ht="34.5" customHeight="1">
      <c r="A182" s="13">
        <v>25</v>
      </c>
      <c r="B182" s="14" t="str">
        <f>HYPERLINK("http://www.lifeprint.com/asl101/pages-signs/25/every-morning-hurry-shower-dress-eat-take-off-school-you.htm","Every-MORNING, YOU HURRY SHOWER, CLOTHES, EAT, TAKE-OFF, GO SCHOOL YOU?")</f>
        <v>Every-MORNING, YOU HURRY SHOWER, CLOTHES, EAT, TAKE-OFF, GO SCHOOL YOU?</v>
      </c>
      <c r="C182" s="12" t="str">
        <f>HYPERLINK("http://www.lifeprint.com/asl101/pages-signs/c/clothes.htm","CLOTHES")</f>
        <v>CLOTHES</v>
      </c>
      <c r="D182" s="12" t="str">
        <f>HYPERLINK("http://www.lifeprint.com/asl101/pages-signs/e/eat.htm","EAT, FOOD")</f>
        <v>EAT, FOOD</v>
      </c>
      <c r="E182" s="14" t="str">
        <f>HYPERLINK("http://www.lifeprint.com/asl101/pages-signs/g/go.htm","GO, TAKE-OFF")</f>
        <v>GO, TAKE-OFF</v>
      </c>
      <c r="F182" s="12" t="str">
        <f>HYPERLINK("http://www.lifeprint.com/asl101/pages-signs/h/hurry.htm","HURRY, RUSH")</f>
        <v>HURRY, RUSH</v>
      </c>
      <c r="G182" s="14" t="str">
        <f>HYPERLINK("http://www.lifeprint.com/asl101/pages-signs/m/monday.htm","MONDAY, EVERY-MONDAY")</f>
        <v>MONDAY, EVERY-MONDAY</v>
      </c>
      <c r="H182" s="12" t="str">
        <f>HYPERLINK("http://www.lifeprint.com/asl101/pages-signs/s/school.htm","SCHOOL")</f>
        <v>SCHOOL</v>
      </c>
      <c r="I182" s="12" t="str">
        <f>HYPERLINK("http://www.lifeprint.com/asl101/pages-signs/s/shower.htm","SHOWER")</f>
        <v>SHOWER</v>
      </c>
      <c r="J182" s="11" t="str">
        <f>HYPERLINK("http://www.lifeprint.com/asl101/pages-layout/indexing.htm","YOU")</f>
        <v>YOU</v>
      </c>
      <c r="K182" s="10"/>
      <c r="L182" s="9"/>
    </row>
    <row r="183" spans="1:12" s="3" customFormat="1" ht="34.5" customHeight="1">
      <c r="A183" s="13">
        <v>25</v>
      </c>
      <c r="B183" s="14" t="str">
        <f>HYPERLINK("http://www.lifeprint.com/asl101/pages-signs/25/box-carry-car-you-mind.htm","BOX BRING CAR DON'T-MIND?")</f>
        <v>BOX BRING CAR DON'T-MIND?</v>
      </c>
      <c r="C183" s="14" t="str">
        <f>HYPERLINK("http://www.lifeprint.com/asl101/pages-signs/b/box.htm","BOX, ROOM")</f>
        <v>BOX, ROOM</v>
      </c>
      <c r="D183" s="12" t="str">
        <f>HYPERLINK("http://www.lifeprint.com/asl101/pages-signs/b/bring.htm","BRING, CARRY")</f>
        <v>BRING, CARRY</v>
      </c>
      <c r="E183" s="11" t="str">
        <f>HYPERLINK("http://www.lifeprint.com/asl101/pages-signs/c/car.htm","CAR")</f>
        <v>CAR</v>
      </c>
      <c r="F183" s="12" t="str">
        <f>HYPERLINK("http://www.lifeprint.com/asl101/pages-signs/d/dontmind.htm","DON'T-MIND")</f>
        <v>DON'T-MIND</v>
      </c>
      <c r="G183" s="10"/>
      <c r="H183" s="10"/>
      <c r="I183" s="10"/>
      <c r="J183" s="10"/>
      <c r="K183" s="10"/>
      <c r="L183" s="9"/>
    </row>
    <row r="184" spans="1:12" s="3" customFormat="1" ht="34.5" customHeight="1">
      <c r="A184" s="13">
        <v>25</v>
      </c>
      <c r="B184" s="14" t="str">
        <f>HYPERLINK("http://www.lifeprint.com/asl101/pages-signs/25/five-dollars-you-mind-lending-me.htm","5-DOLLAR, DON'T-MIND LEND ME?")</f>
        <v>5-DOLLAR, DON'T-MIND LEND ME?</v>
      </c>
      <c r="C184" s="12" t="str">
        <f>HYPERLINK("http://www.lifeprint.com/asl101/pages-signs/d/dollar.htm","DOLLAR")</f>
        <v>DOLLAR</v>
      </c>
      <c r="D184" s="12" t="str">
        <f>HYPERLINK("http://www.lifeprint.com/asl101/pages-signs/d/dontmind.htm","DON'T-MIND")</f>
        <v>DON'T-MIND</v>
      </c>
      <c r="E184" s="12" t="str">
        <f>HYPERLINK("http://www.lifeprint.com/asl101/pages-signs/l/loan.htm","LOAN, LEND, BORROW")</f>
        <v>LOAN, LEND, BORROW</v>
      </c>
      <c r="F184" s="11" t="str">
        <f>HYPERLINK("http://www.lifeprint.com/asl101/pages-signs/i/indexing.htm","I, ME")</f>
        <v>I, ME</v>
      </c>
      <c r="G184" s="10"/>
      <c r="H184" s="10"/>
      <c r="I184" s="10"/>
      <c r="J184" s="10"/>
      <c r="K184" s="10"/>
      <c r="L184" s="9"/>
    </row>
    <row r="185" spans="1:12" s="3" customFormat="1" ht="34.5" customHeight="1">
      <c r="A185" s="13">
        <v>25</v>
      </c>
      <c r="B185" s="14" t="str">
        <f>HYPERLINK("http://www.lifeprint.com/asl101/pages-signs/25/chess-you-lke-play.htm","C-H-E-S-S, YOU LIKE PLAY?")</f>
        <v>C-H-E-S-S, YOU LIKE PLAY?</v>
      </c>
      <c r="C185" s="17" t="s">
        <v>2</v>
      </c>
      <c r="D185" s="11" t="str">
        <f>HYPERLINK("http://www.lifeprint.com/asl101/pages-signs/l/like.htm","LIKE (emotion)")</f>
        <v>LIKE (emotion)</v>
      </c>
      <c r="E185" s="12" t="str">
        <f>HYPERLINK("http://www.lifeprint.com/asl101/pages-signs/p/play.htm","PLAY")</f>
        <v>PLAY</v>
      </c>
      <c r="F185" s="11" t="str">
        <f>HYPERLINK("http://www.lifeprint.com/asl101/pages-layout/indexing.htm","YOU")</f>
        <v>YOU</v>
      </c>
      <c r="G185" s="10"/>
      <c r="H185" s="10"/>
      <c r="I185" s="10"/>
      <c r="J185" s="10"/>
      <c r="K185" s="10"/>
      <c r="L185" s="9"/>
    </row>
    <row r="186" spans="1:12" s="3" customFormat="1" ht="34.5" customHeight="1">
      <c r="A186" s="13">
        <v>25</v>
      </c>
      <c r="B186" s="14" t="str">
        <f>HYPERLINK("http://www.lifeprint.com/asl101/pages-signs/25/you-live-near-school.htm","YOU LIVE NEAR SCHOOL?")</f>
        <v>YOU LIVE NEAR SCHOOL?</v>
      </c>
      <c r="C186" s="14" t="str">
        <f>HYPERLINK("http://www.lifeprint.com/asl101/pages-signs/l/live.htm","LIFE, LIVE, ADDRESS")</f>
        <v>LIFE, LIVE, ADDRESS</v>
      </c>
      <c r="D186" s="12" t="str">
        <f>HYPERLINK("http://www.lifeprint.com/asl101/pages-signs/n/near.htm","NEAR, CLOSE")</f>
        <v>NEAR, CLOSE</v>
      </c>
      <c r="E186" s="12" t="str">
        <f>HYPERLINK("http://www.lifeprint.com/asl101/pages-signs/s/school.htm","SCHOOL")</f>
        <v>SCHOOL</v>
      </c>
      <c r="F186" s="11" t="str">
        <f>HYPERLINK("http://www.lifeprint.com/asl101/pages-layout/indexing.htm","YOU")</f>
        <v>YOU</v>
      </c>
      <c r="G186" s="10"/>
      <c r="H186" s="10"/>
      <c r="I186" s="10"/>
      <c r="J186" s="10"/>
      <c r="K186" s="10"/>
      <c r="L186" s="9"/>
    </row>
    <row r="187" spans="1:12" s="3" customFormat="1" ht="34.5" customHeight="1">
      <c r="A187" s="13">
        <v>25</v>
      </c>
      <c r="B187" s="10" t="s">
        <v>1</v>
      </c>
      <c r="C187" s="11" t="str">
        <f>HYPERLINK("http://www.lifeprint.com/asl101/pages-signs/h/how.htm","HOW")</f>
        <v>HOW</v>
      </c>
      <c r="D187" s="12" t="str">
        <f>HYPERLINK("http://www.lifeprint.com/asl101/pages-signs/l/left.htm","LEFT")</f>
        <v>LEFT</v>
      </c>
      <c r="E187" s="11" t="str">
        <f>HYPERLINK("http://www.lifeprint.com/asl101/pages-signs/s/sign.htm","SIGN")</f>
        <v>SIGN</v>
      </c>
      <c r="F187" s="11" t="str">
        <f>HYPERLINK("http://www.lifeprint.com/asl101/pages-layout/indexing.htm","YOU")</f>
        <v>YOU</v>
      </c>
      <c r="G187" s="10"/>
      <c r="H187" s="10"/>
      <c r="I187" s="10"/>
      <c r="J187" s="10"/>
      <c r="K187" s="10"/>
      <c r="L187" s="9"/>
    </row>
    <row r="188" spans="1:12" s="3" customFormat="1" ht="34.5" customHeight="1">
      <c r="A188" s="13">
        <v>25</v>
      </c>
      <c r="B188" s="14" t="str">
        <f>HYPERLINK("http://www.lifeprint.com/asl101/pages-signs/25/how-you-sign-right.htm","HOW YOU SIGN R-I-G-H-T?")</f>
        <v>HOW YOU SIGN R-I-G-H-T?</v>
      </c>
      <c r="C188" s="11" t="str">
        <f>HYPERLINK("http://www.lifeprint.com/asl101/pages-signs/h/how.htm","HOW")</f>
        <v>HOW</v>
      </c>
      <c r="D188" s="12" t="str">
        <f>HYPERLINK("http://www.lifeprint.com/asl101/pages-signs/r/right.htm","RIGHT")</f>
        <v>RIGHT</v>
      </c>
      <c r="E188" s="11" t="str">
        <f>HYPERLINK("http://www.lifeprint.com/asl101/pages-signs/s/sign.htm","SIGN")</f>
        <v>SIGN</v>
      </c>
      <c r="F188" s="11" t="str">
        <f>HYPERLINK("http://www.lifeprint.com/asl101/pages-layout/indexing.htm","YOU")</f>
        <v>YOU</v>
      </c>
      <c r="G188" s="10"/>
      <c r="H188" s="10"/>
      <c r="I188" s="10"/>
      <c r="J188" s="10"/>
      <c r="K188" s="10"/>
      <c r="L188" s="9"/>
    </row>
    <row r="189" spans="1:12" s="3" customFormat="1" ht="34.5" customHeight="1">
      <c r="A189" s="13">
        <v>25</v>
      </c>
      <c r="B189" s="14" t="str">
        <f>HYPERLINK("http://www.lifeprint.com/asl101/pages-signs/25/want-go-movies-you.htm","WANT GO MOVIE YOU?")</f>
        <v>WANT GO MOVIE YOU?</v>
      </c>
      <c r="C189" s="12" t="str">
        <f>HYPERLINK("http://www.lifeprint.com/asl101/pages-signs/g/go.htm","GO")</f>
        <v>GO</v>
      </c>
      <c r="D189" s="12" t="str">
        <f>HYPERLINK("http://www.lifeprint.com/asl101/pages-signs/m/movie.htm","MOVIE")</f>
        <v>MOVIE</v>
      </c>
      <c r="E189" s="11" t="str">
        <f>HYPERLINK("http://www.lifeprint.com/asl101/pages-signs/w/want.htm","WANT")</f>
        <v>WANT</v>
      </c>
      <c r="F189" s="11" t="str">
        <f>HYPERLINK("http://www.lifeprint.com/asl101/pages-layout/indexing.htm","YOU")</f>
        <v>YOU</v>
      </c>
      <c r="G189" s="10"/>
      <c r="H189" s="10"/>
      <c r="I189" s="10"/>
      <c r="J189" s="10"/>
      <c r="K189" s="10"/>
      <c r="L189" s="9"/>
    </row>
    <row r="190" spans="1:12" s="3" customFormat="1" ht="34.5" customHeight="1">
      <c r="A190" s="13">
        <v>25</v>
      </c>
      <c r="B190" s="14" t="str">
        <f>HYPERLINK("http://www.lifeprint.com/asl101/pages-signs/25/your-house-how-far.htm","YOUR HOUSE HOW FAR?")</f>
        <v>YOUR HOUSE HOW FAR?</v>
      </c>
      <c r="C190" s="12" t="str">
        <f>HYPERLINK("http://www.lifeprint.com/asl101/pages-signs/f/far.htm","FAR")</f>
        <v>FAR</v>
      </c>
      <c r="D190" s="12" t="str">
        <f>HYPERLINK("http://www.lifeprint.com/asl101/pages-signs/h/house.htm","HOUSE")</f>
        <v>HOUSE</v>
      </c>
      <c r="E190" s="11" t="str">
        <f>HYPERLINK("http://www.lifeprint.com/asl101/pages-signs/h/how.htm","HOW")</f>
        <v>HOW</v>
      </c>
      <c r="F190" s="11" t="str">
        <f>HYPERLINK("http://www.lifeprint.com/asl101/pages-signs/y/your.htm","YOUR, YOURS")</f>
        <v>YOUR, YOURS</v>
      </c>
      <c r="G190" s="10"/>
      <c r="H190" s="10"/>
      <c r="I190" s="10"/>
      <c r="J190" s="10"/>
      <c r="K190" s="10"/>
      <c r="L190" s="9"/>
    </row>
    <row r="191" spans="1:12" s="3" customFormat="1" ht="34.5" customHeight="1">
      <c r="A191" s="13">
        <v>25</v>
      </c>
      <c r="B191" s="14" t="str">
        <f>HYPERLINK("http://www.lifeprint.com/asl101/pages-signs/25/your-mom-address-what.htm","YOUR MOM ADDRESS WHAT?")</f>
        <v>YOUR MOM ADDRESS WHAT?</v>
      </c>
      <c r="C191" s="14" t="str">
        <f>HYPERLINK("http://www.lifeprint.com/asl101/pages-signs/l/live.htm","LIFE, LIVE, ADDRESS")</f>
        <v>LIFE, LIVE, ADDRESS</v>
      </c>
      <c r="D191" s="15" t="str">
        <f>HYPERLINK("http://www.lifeprint.com/asl101/pages-signs/m/mom.htm","MOM, MOTHER")</f>
        <v>MOM, MOTHER</v>
      </c>
      <c r="E191" s="11" t="str">
        <f>HYPERLINK("http://www.lifeprint.com/asl101/pages-signs/w/what.htm","WHAT, HUH?")</f>
        <v>WHAT, HUH?</v>
      </c>
      <c r="F191" s="15" t="str">
        <f>HYPERLINK("http://www.lifeprint.com/asl101/pages-signs/y/your.htm","YOUR, YOURS")</f>
        <v>YOUR, YOURS</v>
      </c>
      <c r="G191" s="10"/>
      <c r="H191" s="10"/>
      <c r="I191" s="10"/>
      <c r="J191" s="10"/>
      <c r="K191" s="10"/>
      <c r="L191" s="9"/>
    </row>
    <row r="192" spans="1:12" s="3" customFormat="1" ht="34.5" customHeight="1">
      <c r="A192" s="13">
        <v>25</v>
      </c>
      <c r="B192" s="14" t="str">
        <f>HYPERLINK("http://www.lifeprint.com/asl101/pages-signs/25/your-hair-wow-what-did-you-do.htm","YOUR HAIR, WOW, DO-what?")</f>
        <v>YOUR HAIR, WOW, DO-what?</v>
      </c>
      <c r="C192" s="12" t="str">
        <f>HYPERLINK("http://www.lifeprint.com/asl101/pages-signs/h/hair.htm","HAIR")</f>
        <v>HAIR</v>
      </c>
      <c r="D192" s="11" t="str">
        <f>HYPERLINK("http://www.lifeprint.com/asl101/pages-signs/d/do-do.htm","what-DO, DO-what")</f>
        <v>what-DO, DO-what</v>
      </c>
      <c r="E192" s="12" t="str">
        <f>HYPERLINK("http://www.lifeprint.com/asl101/pages-signs/w/wow.htm","WOW")</f>
        <v>WOW</v>
      </c>
      <c r="F192" s="11" t="str">
        <f>HYPERLINK("http://www.lifeprint.com/asl101/pages-signs/y/your.htm","YOUR, YOURS")</f>
        <v>YOUR, YOURS</v>
      </c>
      <c r="G192" s="10"/>
      <c r="H192" s="10"/>
      <c r="I192" s="10"/>
      <c r="J192" s="10"/>
      <c r="K192" s="10"/>
      <c r="L192" s="9"/>
    </row>
    <row r="193" spans="1:12" s="3" customFormat="1" ht="34.5" customHeight="1">
      <c r="A193" s="13">
        <v>25</v>
      </c>
      <c r="B193" s="14" t="str">
        <f>HYPERLINK("http://www.lifeprint.com/asl101/pages-signs/25/parking-lot-supervisors-earn-a-lot.htm","PARKING-LOT SUPERVISOR EARN A-LOT?")</f>
        <v>PARKING-LOT SUPERVISOR EARN A-LOT?</v>
      </c>
      <c r="C193" s="12" t="str">
        <f>HYPERLINK("http://www.lifeprint.com/asl101/pages-signs/a/a-lot.htm","A-LOT, MUCH")</f>
        <v>A-LOT, MUCH</v>
      </c>
      <c r="D193" s="14" t="str">
        <f>HYPERLINK("http://www.lifeprint.com/asl101/pages-signs/f/field.htm","FIELD, GROUND, YARD, AREA")</f>
        <v>FIELD, GROUND, YARD, AREA</v>
      </c>
      <c r="E193" s="12" t="str">
        <f>HYPERLINK("http://www.lifeprint.com/asl101/pages-signs/e/earn.htm","EARN")</f>
        <v>EARN</v>
      </c>
      <c r="F193" s="12" t="str">
        <f>HYPERLINK("http://www.lifeprint.com/asl101/pages-signs/p/parking-lot.htm","PARKING-LOT")</f>
        <v>PARKING-LOT</v>
      </c>
      <c r="G193" s="12" t="str">
        <f>HYPERLINK("http://www.lifeprint.com/asl101/pages-signs/s/supervisor.htm","SUPERVISOR")</f>
        <v>SUPERVISOR</v>
      </c>
      <c r="H193" s="10"/>
      <c r="I193" s="10"/>
      <c r="J193" s="10"/>
      <c r="K193" s="10"/>
      <c r="L193" s="9"/>
    </row>
    <row r="194" spans="1:12" s="3" customFormat="1" ht="34.5" customHeight="1">
      <c r="A194" s="13">
        <v>25</v>
      </c>
      <c r="B194" s="14" t="str">
        <f>HYPERLINK("http://www.lifeprint.com/asl101/pages-signs/25/you-like-go-play-ground.htm","YOU LIKE GO PLAYGROUND?")</f>
        <v>YOU LIKE GO PLAYGROUND?</v>
      </c>
      <c r="C194" s="14" t="str">
        <f>HYPERLINK("http://www.lifeprint.com/asl101/pages-signs/f/field.htm","FIELD, GROUND, YARD, AREA")</f>
        <v>FIELD, GROUND, YARD, AREA</v>
      </c>
      <c r="D194" s="12" t="str">
        <f>HYPERLINK("http://www.lifeprint.com/asl101/pages-signs/g/go.htm","GO")</f>
        <v>GO</v>
      </c>
      <c r="E194" s="11" t="str">
        <f>HYPERLINK("http://www.lifeprint.com/asl101/pages-signs/l/like.htm","LIKE (emotion)")</f>
        <v>LIKE (emotion)</v>
      </c>
      <c r="F194" s="12" t="str">
        <f>HYPERLINK("http://www.lifeprint.com/asl101/pages-signs/p/play.htm","PLAY")</f>
        <v>PLAY</v>
      </c>
      <c r="G194" s="15" t="str">
        <f>HYPERLINK("http://www.lifeprint.com/asl101/pages-layout/indexing.htm","YOU")</f>
        <v>YOU</v>
      </c>
      <c r="H194" s="10"/>
      <c r="I194" s="10"/>
      <c r="J194" s="10"/>
      <c r="K194" s="10"/>
      <c r="L194" s="9"/>
    </row>
    <row r="195" spans="1:12" s="3" customFormat="1" ht="34.5" customHeight="1">
      <c r="A195" s="13">
        <v>25</v>
      </c>
      <c r="B195" s="14" t="str">
        <f>HYPERLINK("http://www.lifeprint.com/asl101/pages-signs/25/food-store-you-live-thereabouts.htm","FOOD STORE, YOU LIVE THEREABOUTS?")</f>
        <v>FOOD STORE, YOU LIVE THEREABOUTS?</v>
      </c>
      <c r="C195" s="12" t="str">
        <f>HYPERLINK("http://www.lifeprint.com/asl101/pages-signs/e/eat.htm","EAT, FOOD")</f>
        <v>EAT, FOOD</v>
      </c>
      <c r="D195" s="14" t="str">
        <f>HYPERLINK("http://www.lifeprint.com/asl101/pages-signs/l/live.htm","LIFE, LIVE, ADDRESS")</f>
        <v>LIFE, LIVE, ADDRESS</v>
      </c>
      <c r="E195" s="14" t="str">
        <f>HYPERLINK("http://www.lifeprint.com/asl101/pages-signs/s/store.htm","STORE, SELL")</f>
        <v>STORE, SELL</v>
      </c>
      <c r="F195" s="14" t="str">
        <f>HYPERLINK("http://www.lifeprint.com/asl101/pages-signs/t/thereabouts.htm","THEREABOUTS, AROUND")</f>
        <v>THEREABOUTS, AROUND</v>
      </c>
      <c r="G195" s="11" t="str">
        <f>HYPERLINK("http://www.lifeprint.com/asl101/pages-layout/indexing.htm","YOU")</f>
        <v>YOU</v>
      </c>
      <c r="H195" s="10"/>
      <c r="I195" s="10"/>
      <c r="J195" s="10"/>
      <c r="K195" s="10"/>
      <c r="L195" s="9"/>
    </row>
    <row r="196" spans="1:12" s="3" customFormat="1" ht="34.5" customHeight="1">
      <c r="A196" s="13">
        <v>25</v>
      </c>
      <c r="B196" s="14" t="str">
        <f>HYPERLINK("http://www.lifeprint.com/asl101/pages-signs/25/since-you-move-how-many-time.htm","UP-TO-NOW, YOU MOVE HOW-MANY TIME?")</f>
        <v>UP-TO-NOW, YOU MOVE HOW-MANY TIME?</v>
      </c>
      <c r="C196" s="11" t="str">
        <f>HYPERLINK("http://www.lifeprint.com/asl101/pages-signs/h/how-many.htm","HOW-MANY")</f>
        <v>HOW-MANY</v>
      </c>
      <c r="D196" s="12" t="str">
        <f>HYPERLINK("http://www.lifeprint.com/asl101/pages-signs/m/move.htm","MOVE")</f>
        <v>MOVE</v>
      </c>
      <c r="E196" s="12" t="str">
        <f>HYPERLINK("http://www.lifeprint.com/asl101/pages-signs/t/time.htm","TIME, O'CLOCK")</f>
        <v>TIME, O'CLOCK</v>
      </c>
      <c r="F196" s="14" t="str">
        <f>HYPERLINK("http://www.lifeprint.com/asl101/pages-signs/s/since.htm","UP-TO-NOW, SINCE, HAVE BEEN")</f>
        <v>UP-TO-NOW, SINCE, HAVE BEEN</v>
      </c>
      <c r="G196" s="11" t="str">
        <f>HYPERLINK("http://www.lifeprint.com/asl101/pages-layout/indexing.htm","YOU")</f>
        <v>YOU</v>
      </c>
      <c r="H196" s="10"/>
      <c r="I196" s="10"/>
      <c r="J196" s="10"/>
      <c r="K196" s="10"/>
      <c r="L196" s="9"/>
    </row>
    <row r="197" spans="1:12" s="3" customFormat="1" ht="34.5" customHeight="1">
      <c r="A197" s="13">
        <v>25</v>
      </c>
      <c r="B197" s="14" t="str">
        <f>HYPERLINK("http://www.lifeprint.com/asl101/pages-signs/25/you-want-me-sign-fast.htm","YOU WANT ME SIGN FAST?")</f>
        <v>YOU WANT ME SIGN FAST?</v>
      </c>
      <c r="C197" s="14" t="str">
        <f>HYPERLINK("http://www.lifeprint.com/asl101/pages-signs/f/fast.htm","FAST, SPEED")</f>
        <v>FAST, SPEED</v>
      </c>
      <c r="D197" s="11" t="str">
        <f>HYPERLINK("http://www.lifeprint.com/asl101/pages-signs/i/indexing.htm","I, ME")</f>
        <v>I, ME</v>
      </c>
      <c r="E197" s="11" t="str">
        <f>HYPERLINK("http://www.lifeprint.com/asl101/pages-signs/s/sign.htm","SIGN")</f>
        <v>SIGN</v>
      </c>
      <c r="F197" s="11" t="str">
        <f>HYPERLINK("http://www.lifeprint.com/asl101/pages-signs/w/want.htm","WANT")</f>
        <v>WANT</v>
      </c>
      <c r="G197" s="11" t="str">
        <f>HYPERLINK("http://www.lifeprint.com/asl101/pages-layout/indexing.htm","YOU")</f>
        <v>YOU</v>
      </c>
      <c r="H197" s="10"/>
      <c r="I197" s="10"/>
      <c r="J197" s="10"/>
      <c r="K197" s="10"/>
      <c r="L197" s="9"/>
    </row>
    <row r="198" spans="1:12" s="3" customFormat="1" ht="34.5" customHeight="1">
      <c r="A198" s="13">
        <v>25</v>
      </c>
      <c r="B198" s="14" t="str">
        <f>HYPERLINK("http://www.lifeprint.com/asl101/pages-signs/25/your-house-front-door-what-color.htm","YOUR HOUSE, FRONT DOOR, what-COLOR?")</f>
        <v>YOUR HOUSE, FRONT DOOR, what-COLOR?</v>
      </c>
      <c r="C198" s="12" t="str">
        <f>HYPERLINK("http://www.lifeprint.com/asl101/pages-signs/c/color.htm","COLOR")</f>
        <v>COLOR</v>
      </c>
      <c r="D198" s="12" t="str">
        <f>HYPERLINK("http://www.lifeprint.com/asl101/pages-signs/d/door.htm","DOOR")</f>
        <v>DOOR</v>
      </c>
      <c r="E198" s="12" t="str">
        <f>HYPERLINK("http://www.lifeprint.com/asl101/pages-signs/f/front.htm","FRONT")</f>
        <v>FRONT</v>
      </c>
      <c r="F198" s="12" t="str">
        <f>HYPERLINK("http://www.lifeprint.com/asl101/pages-signs/h/house.htm","HOUSE")</f>
        <v>HOUSE</v>
      </c>
      <c r="G198" s="11" t="str">
        <f>HYPERLINK("http://www.lifeprint.com/asl101/pages-signs/y/your.htm","YOUR, YOURS")</f>
        <v>YOUR, YOURS</v>
      </c>
      <c r="H198" s="10"/>
      <c r="I198" s="10"/>
      <c r="J198" s="10"/>
      <c r="K198" s="10"/>
      <c r="L198" s="9"/>
    </row>
    <row r="199" spans="1:12" s="3" customFormat="1" ht="34.5" customHeight="1">
      <c r="A199" s="13">
        <v>25</v>
      </c>
      <c r="B199" s="14" t="str">
        <f>HYPERLINK("http://www.lifeprint.com/asl101/pages-signs/25/your-last-name-how-spell.htm","YOUR LAST NAME, HOW SPELL?")</f>
        <v>YOUR LAST NAME, HOW SPELL?</v>
      </c>
      <c r="C199" s="11" t="str">
        <f>HYPERLINK("http://www.lifeprint.com/asl101/pages-signs/h/how.htm","HOW")</f>
        <v>HOW</v>
      </c>
      <c r="D199" s="12" t="str">
        <f>HYPERLINK("http://www.lifeprint.com/asl101/pages-signs/l/last.htm","LAST")</f>
        <v>LAST</v>
      </c>
      <c r="E199" s="12" t="str">
        <f>HYPERLINK("http://www.lifeprint.com/asl101/pages-signs/n/name.htm","NAME")</f>
        <v>NAME</v>
      </c>
      <c r="F199" s="11" t="str">
        <f>HYPERLINK("http://www.lifeprint.com/asl101/pages-signs/s/spell.htm","SPELL, FINGERSPELL")</f>
        <v>SPELL, FINGERSPELL</v>
      </c>
      <c r="G199" s="11" t="str">
        <f>HYPERLINK("http://www.lifeprint.com/asl101/pages-signs/y/your.htm","YOUR, YOURS")</f>
        <v>YOUR, YOURS</v>
      </c>
      <c r="H199" s="10"/>
      <c r="I199" s="10"/>
      <c r="J199" s="10"/>
      <c r="K199" s="10"/>
      <c r="L199" s="9"/>
    </row>
    <row r="200" spans="1:12" s="3" customFormat="1" ht="34.5" customHeight="1">
      <c r="A200" s="13">
        <v>25</v>
      </c>
      <c r="B200" s="14" t="str">
        <f>HYPERLINK("http://www.lifeprint.com/asl101/pages-signs/25/your-exact-address-what.htm","YOUR EXACT ADDRESS WHAT?")</f>
        <v>YOUR EXACT ADDRESS WHAT?</v>
      </c>
      <c r="C200" s="12" t="str">
        <f>HYPERLINK("http://www.lifeprint.com/asl101/pages-signs/e/exact.htm","EXACT")</f>
        <v>EXACT</v>
      </c>
      <c r="D200" s="14" t="str">
        <f>HYPERLINK("http://www.lifeprint.com/asl101/pages-signs/l/live.htm","LIFE, LIVE, ADDRESS")</f>
        <v>LIFE, LIVE, ADDRESS</v>
      </c>
      <c r="E200" s="11" t="str">
        <f>HYPERLINK("http://www.lifeprint.com/asl101/pages-signs/w/what.htm","WHAT, HUH?")</f>
        <v>WHAT, HUH?</v>
      </c>
      <c r="F200" s="15" t="str">
        <f>HYPERLINK("http://www.lifeprint.com/asl101/pages-signs/y/your.htm","YOUR, YOURS")</f>
        <v>YOUR, YOURS</v>
      </c>
      <c r="G200" s="18"/>
      <c r="H200" s="16"/>
      <c r="I200" s="16"/>
      <c r="J200" s="10"/>
      <c r="K200" s="10"/>
      <c r="L200" s="9"/>
    </row>
    <row r="201" spans="1:12" s="3" customFormat="1" ht="34.5" customHeight="1">
      <c r="A201" s="13">
        <v>25</v>
      </c>
      <c r="B201" s="14" t="str">
        <f>HYPERLINK("http://www.lifeprint.com/asl101/pages-signs/25/you-prefer-live-north-or-south.htm","YOU PREFER LIVE NORTH [bodyshift] SOUTH?")</f>
        <v>YOU PREFER LIVE NORTH [bodyshift] SOUTH?</v>
      </c>
      <c r="C201" s="11" t="str">
        <f>HYPERLINK("http://www.lifeprint.com/asl101/pages-signs/o/or.htm","Bodyshift, OR")</f>
        <v>Bodyshift, OR</v>
      </c>
      <c r="D201" s="14" t="str">
        <f>HYPERLINK("http://www.lifeprint.com/asl101/pages-signs/l/live.htm","LIFE, LIVE, ADDRESS")</f>
        <v>LIFE, LIVE, ADDRESS</v>
      </c>
      <c r="E201" s="12" t="str">
        <f>HYPERLINK("http://www.lifeprint.com/asl101/pages-signs/n/north.htm","NORTH")</f>
        <v>NORTH</v>
      </c>
      <c r="F201" s="11" t="str">
        <f>HYPERLINK("http://www.lifeprint.com/asl101/pages-signs/f/favorite.htm","PREFER, FAVORITE")</f>
        <v>PREFER, FAVORITE</v>
      </c>
      <c r="G201" s="12" t="str">
        <f>HYPERLINK("http://www.lifeprint.com/asl101/pages-signs/s/south.htm","SOUTH")</f>
        <v>SOUTH</v>
      </c>
      <c r="H201" s="11" t="str">
        <f>HYPERLINK("http://www.lifeprint.com/asl101/pages-layout/indexing.htm","YOU")</f>
        <v>YOU</v>
      </c>
      <c r="I201" s="10"/>
      <c r="J201" s="10"/>
      <c r="K201" s="10"/>
      <c r="L201" s="9"/>
    </row>
    <row r="202" spans="1:12" s="3" customFormat="1" ht="34.5" customHeight="1">
      <c r="A202" s="13">
        <v>26</v>
      </c>
      <c r="B202" s="14" t="str">
        <f>HYPERLINK("http://www.lifeprint.com/asl101/pages-signs/26/you-afraid-of-heights.htm","YOU AFRAID HIGH-(heights)?")</f>
        <v>YOU AFRAID HIGH-(heights)?</v>
      </c>
      <c r="C202" s="12" t="str">
        <f>HYPERLINK("http://www.lifeprint.com/asl101/pages-signs/a/afraid.htm","AFRAID, SCARED")</f>
        <v>AFRAID, SCARED</v>
      </c>
      <c r="D202" s="12" t="str">
        <f>HYPERLINK("http://www.lifeprint.com/asl101/pages-signs/h/high.htm","HIGH, HEIGHT")</f>
        <v>HIGH, HEIGHT</v>
      </c>
      <c r="E202" s="11" t="str">
        <f>HYPERLINK("http://www.lifeprint.com/asl101/pages-layout/indexing.htm","YOU")</f>
        <v>YOU</v>
      </c>
      <c r="F202" s="10"/>
      <c r="G202" s="10"/>
      <c r="H202" s="10"/>
      <c r="I202" s="10"/>
      <c r="J202" s="10"/>
      <c r="K202" s="10"/>
      <c r="L202" s="9"/>
    </row>
    <row r="203" spans="1:12" s="3" customFormat="1" ht="34.5" customHeight="1">
      <c r="A203" s="13">
        <v>26</v>
      </c>
      <c r="B203" s="14" t="str">
        <f>HYPERLINK("http://www.lifeprint.com/asl101/pages-signs/26/how-have-you-been.htm","HOW YOU UP-TO-NOW?")</f>
        <v>HOW YOU UP-TO-NOW?</v>
      </c>
      <c r="C203" s="11" t="str">
        <f>HYPERLINK("http://www.lifeprint.com/asl101/pages-signs/h/how.htm","HOW")</f>
        <v>HOW</v>
      </c>
      <c r="D203" s="14" t="str">
        <f>HYPERLINK("http://www.lifeprint.com/asl101/pages-signs/s/since.htm","UP-TO-NOW, SINCE, HAVE BEEN")</f>
        <v>UP-TO-NOW, SINCE, HAVE BEEN</v>
      </c>
      <c r="E203" s="11" t="str">
        <f>HYPERLINK("http://www.lifeprint.com/asl101/pages-layout/indexing.htm","YOU")</f>
        <v>YOU</v>
      </c>
      <c r="F203" s="10"/>
      <c r="G203" s="10"/>
      <c r="H203" s="10"/>
      <c r="I203" s="10"/>
      <c r="J203" s="10"/>
      <c r="K203" s="10"/>
      <c r="L203" s="9"/>
    </row>
    <row r="204" spans="1:12" s="3" customFormat="1" ht="34.5" customHeight="1">
      <c r="A204" s="13">
        <v>26</v>
      </c>
      <c r="B204" s="14" t="str">
        <f>HYPERLINK("http://www.lifeprint.com/asl101/pages-signs/26/every-saturday-what-do-you-do.htm","Every-SATURDAY what-DO YOU?")</f>
        <v>Every-SATURDAY what-DO YOU?</v>
      </c>
      <c r="C204" s="14" t="str">
        <f>HYPERLINK("http://www.lifeprint.com/asl101/pages-signs/s/saturday.htm","SATURDAY, EVERY-SATURDAY")</f>
        <v>SATURDAY, EVERY-SATURDAY</v>
      </c>
      <c r="D204" s="11" t="str">
        <f>HYPERLINK("http://www.lifeprint.com/asl101/pages-signs/d/do-do.htm","what-DO, DO-what")</f>
        <v>what-DO, DO-what</v>
      </c>
      <c r="E204" s="11" t="str">
        <f>HYPERLINK("http://www.lifeprint.com/asl101/pages-layout/indexing.htm","YOU")</f>
        <v>YOU</v>
      </c>
      <c r="F204" s="10"/>
      <c r="G204" s="10"/>
      <c r="H204" s="10"/>
      <c r="I204" s="10"/>
      <c r="J204" s="10"/>
      <c r="K204" s="10"/>
      <c r="L204" s="9"/>
    </row>
    <row r="205" spans="1:12" s="3" customFormat="1" ht="34.5" customHeight="1">
      <c r="A205" s="13">
        <v>26</v>
      </c>
      <c r="B205" s="14" t="str">
        <f>HYPERLINK("http://www.lifeprint.com/asl101/pages-signs/26/your-backpack-heavy.htm","YOUR BACKPACK HEAVY?")</f>
        <v>YOUR BACKPACK HEAVY?</v>
      </c>
      <c r="C205" s="12" t="str">
        <f>HYPERLINK("http://www.lifeprint.com/asl101/pages-signs/b/backpack.htm","BACKPACK")</f>
        <v>BACKPACK</v>
      </c>
      <c r="D205" s="12" t="str">
        <f>HYPERLINK("http://www.lifeprint.com/asl101/pages-signs/h/heavy.htm","HEAVY")</f>
        <v>HEAVY</v>
      </c>
      <c r="E205" s="11" t="str">
        <f>HYPERLINK("http://www.lifeprint.com/asl101/pages-signs/y/your.htm","YOUR, YOURS")</f>
        <v>YOUR, YOURS</v>
      </c>
      <c r="F205" s="10"/>
      <c r="G205" s="10"/>
      <c r="H205" s="10"/>
      <c r="I205" s="10"/>
      <c r="J205" s="10"/>
      <c r="K205" s="10"/>
      <c r="L205" s="9"/>
    </row>
    <row r="206" spans="1:12" s="3" customFormat="1" ht="34.5" customHeight="1">
      <c r="A206" s="13">
        <v>26</v>
      </c>
      <c r="B206" s="14" t="str">
        <f>HYPERLINK("http://www.lifeprint.com/asl101/pages-signs/26/flower-you-like-what-kind.htm","FLOWER YOU LIKE WHAT-KIND?")</f>
        <v>FLOWER YOU LIKE WHAT-KIND?</v>
      </c>
      <c r="C206" s="11" t="str">
        <f>HYPERLINK("http://www.lifeprint.com/asl101/pages-signs/f/flower.htm","FLOWER")</f>
        <v>FLOWER</v>
      </c>
      <c r="D206" s="12" t="str">
        <f>HYPERLINK("http://www.lifeprint.com/asl101/pages-signs/w/what-kind.htm","KIND, TYPE")</f>
        <v>KIND, TYPE</v>
      </c>
      <c r="E206" s="11" t="str">
        <f>HYPERLINK("http://www.lifeprint.com/asl101/pages-signs/l/like.htm","LIKE (emotion)")</f>
        <v>LIKE (emotion)</v>
      </c>
      <c r="F206" s="11" t="str">
        <f aca="true" t="shared" si="2" ref="F206:F213">HYPERLINK("http://www.lifeprint.com/asl101/pages-layout/indexing.htm","YOU")</f>
        <v>YOU</v>
      </c>
      <c r="G206" s="10"/>
      <c r="H206" s="10"/>
      <c r="I206" s="10"/>
      <c r="J206" s="10"/>
      <c r="K206" s="10"/>
      <c r="L206" s="9"/>
    </row>
    <row r="207" spans="1:12" s="3" customFormat="1" ht="34.5" customHeight="1">
      <c r="A207" s="13">
        <v>26</v>
      </c>
      <c r="B207" s="14" t="str">
        <f>HYPERLINK("http://www.lifeprint.com/asl101/pages-signs/26/you-like-mountain-hiking.htm","YOU LIKE MOUNTAIN HIKE YOU?")</f>
        <v>YOU LIKE MOUNTAIN HIKE YOU?</v>
      </c>
      <c r="C207" s="14" t="str">
        <f>HYPERLINK("http://www.lifeprint.com/asl101/pages-signs/c/clv.htm","HIKE")</f>
        <v>HIKE</v>
      </c>
      <c r="D207" s="11" t="str">
        <f>HYPERLINK("http://www.lifeprint.com/asl101/pages-signs/l/like.htm","LIKE (emotion)")</f>
        <v>LIKE (emotion)</v>
      </c>
      <c r="E207" s="12" t="str">
        <f>HYPERLINK("http://www.lifeprint.com/asl101/pages-signs/m/mountain.htm","MOUNTAIN")</f>
        <v>MOUNTAIN</v>
      </c>
      <c r="F207" s="11" t="str">
        <f t="shared" si="2"/>
        <v>YOU</v>
      </c>
      <c r="G207" s="10"/>
      <c r="H207" s="10"/>
      <c r="I207" s="10"/>
      <c r="J207" s="10"/>
      <c r="K207" s="10"/>
      <c r="L207" s="9"/>
    </row>
    <row r="208" spans="1:12" s="3" customFormat="1" ht="34.5" customHeight="1">
      <c r="A208" s="13">
        <v>26</v>
      </c>
      <c r="B208" s="14" t="str">
        <f>HYPERLINK("http://www.lifeprint.com/asl101/pages-signs/26/how-often-do-you-laugh.htm","HOW OFTEN YOU LAUGH?")</f>
        <v>HOW OFTEN YOU LAUGH?</v>
      </c>
      <c r="C208" s="11" t="str">
        <f>HYPERLINK("http://www.lifeprint.com/asl101/pages-signs/h/how.htm","HOW")</f>
        <v>HOW</v>
      </c>
      <c r="D208" s="12" t="str">
        <f>HYPERLINK("http://www.lifeprint.com/asl101/pages-signs/l/laugh.htm","LAUGH")</f>
        <v>LAUGH</v>
      </c>
      <c r="E208" s="12" t="str">
        <f>HYPERLINK("http://www.lifeprint.com/asl101/pages-signs/o/often.htm","OFTEN")</f>
        <v>OFTEN</v>
      </c>
      <c r="F208" s="11" t="str">
        <f t="shared" si="2"/>
        <v>YOU</v>
      </c>
      <c r="G208" s="10"/>
      <c r="H208" s="10"/>
      <c r="I208" s="10"/>
      <c r="J208" s="10"/>
      <c r="K208" s="10"/>
      <c r="L208" s="9"/>
    </row>
    <row r="209" spans="1:12" s="3" customFormat="1" ht="34.5" customHeight="1">
      <c r="A209" s="13">
        <v>26</v>
      </c>
      <c r="B209" s="14" t="str">
        <f>HYPERLINK("http://www.lifeprint.com/asl101/pages-signs/26/you-like-study-outside.htm","YOU LIKE STUDY OUTSIDE?")</f>
        <v>YOU LIKE STUDY OUTSIDE?</v>
      </c>
      <c r="C209" s="11" t="str">
        <f>HYPERLINK("http://www.lifeprint.com/asl101/pages-signs/l/like.htm","LIKE (emotion)")</f>
        <v>LIKE (emotion)</v>
      </c>
      <c r="D209" s="14" t="str">
        <f>HYPERLINK("http://www.lifeprint.com/asl101/pages-signs/i/inout.htm","OUT, OUTSIDE")</f>
        <v>OUT, OUTSIDE</v>
      </c>
      <c r="E209" s="12" t="str">
        <f>HYPERLINK("http://www.lifeprint.com/asl101/pages-signs/s/study.htm","STUDY")</f>
        <v>STUDY</v>
      </c>
      <c r="F209" s="11" t="str">
        <f t="shared" si="2"/>
        <v>YOU</v>
      </c>
      <c r="G209" s="10"/>
      <c r="H209" s="10"/>
      <c r="I209" s="10"/>
      <c r="J209" s="10"/>
      <c r="K209" s="10"/>
      <c r="L209" s="9"/>
    </row>
    <row r="210" spans="1:12" s="3" customFormat="1" ht="34.5" customHeight="1">
      <c r="A210" s="13">
        <v>26</v>
      </c>
      <c r="B210" s="14" t="str">
        <f>HYPERLINK("http://www.lifeprint.com/asl101/pages-signs/26/you-like-gardening.htm","YOU LIKE TAKE-CARE-OF PLANT YOU?")</f>
        <v>YOU LIKE TAKE-CARE-OF PLANT YOU?</v>
      </c>
      <c r="C210" s="11" t="str">
        <f>HYPERLINK("http://www.lifeprint.com/asl101/pages-signs/l/like.htm","LIKE (emotion)")</f>
        <v>LIKE (emotion)</v>
      </c>
      <c r="D210" s="14" t="str">
        <f>HYPERLINK("http://www.lifeprint.com/asl101/pages-signs/p/plant.htm","PLANT, SPRING, GARDEN")</f>
        <v>PLANT, SPRING, GARDEN</v>
      </c>
      <c r="E210" s="12" t="str">
        <f>HYPERLINK("http://www.lifeprint.com/asl101/pages-signs/t/take-care-of.htm","TAKE-CARE-OF")</f>
        <v>TAKE-CARE-OF</v>
      </c>
      <c r="F210" s="11" t="str">
        <f t="shared" si="2"/>
        <v>YOU</v>
      </c>
      <c r="G210" s="10"/>
      <c r="H210" s="10"/>
      <c r="I210" s="10"/>
      <c r="J210" s="10"/>
      <c r="K210" s="10"/>
      <c r="L210" s="9"/>
    </row>
    <row r="211" spans="1:12" s="3" customFormat="1" ht="34.5" customHeight="1">
      <c r="A211" s="13">
        <v>26</v>
      </c>
      <c r="B211" s="14" t="str">
        <f>HYPERLINK("http://www.lifeprint.com/asl101/pages-signs/26/you-think-school-fun.htm","YOU THINK SCHOOL FUN?")</f>
        <v>YOU THINK SCHOOL FUN?</v>
      </c>
      <c r="C211" s="11" t="str">
        <f>HYPERLINK("http://www.lifeprint.com/asl101/pages-signs/f/fun.htm","FUN")</f>
        <v>FUN</v>
      </c>
      <c r="D211" s="12" t="str">
        <f>HYPERLINK("http://www.lifeprint.com/asl101/pages-signs/s/school.htm","SCHOOL")</f>
        <v>SCHOOL</v>
      </c>
      <c r="E211" s="11" t="str">
        <f>HYPERLINK("http://www.lifeprint.com/asl101/pages-signs/t/think.htm","THINK")</f>
        <v>THINK</v>
      </c>
      <c r="F211" s="11" t="str">
        <f t="shared" si="2"/>
        <v>YOU</v>
      </c>
      <c r="G211" s="10"/>
      <c r="H211" s="10"/>
      <c r="I211" s="10"/>
      <c r="J211" s="10"/>
      <c r="K211" s="10"/>
      <c r="L211" s="9"/>
    </row>
    <row r="212" spans="1:12" s="3" customFormat="1" ht="34.5" customHeight="1">
      <c r="A212" s="13">
        <v>26</v>
      </c>
      <c r="B212" s="14" t="str">
        <f>HYPERLINK("http://www.lifeprint.com/asl101/pages-signs/26/topic-you-dont-care-what.htm","TOPIC YOU DON'T-CARE WHAT?")</f>
        <v>TOPIC YOU DON'T-CARE WHAT?</v>
      </c>
      <c r="C212" s="12" t="str">
        <f>HYPERLINK("http://www.lifeprint.com/asl101/pages-signs/d/dont-care.htm","DON'T-CARE")</f>
        <v>DON'T-CARE</v>
      </c>
      <c r="D212" s="12" t="str">
        <f>HYPERLINK("http://www.lifeprint.com/asl101/pages-signs/t/topic.htm","TOPIC, SUBJECT")</f>
        <v>TOPIC, SUBJECT</v>
      </c>
      <c r="E212" s="11" t="str">
        <f>HYPERLINK("http://www.lifeprint.com/asl101/pages-signs/w/what.htm","WHAT, HUH?")</f>
        <v>WHAT, HUH?</v>
      </c>
      <c r="F212" s="11" t="str">
        <f t="shared" si="2"/>
        <v>YOU</v>
      </c>
      <c r="G212" s="10"/>
      <c r="H212" s="10"/>
      <c r="I212" s="10"/>
      <c r="J212" s="10"/>
      <c r="K212" s="10"/>
      <c r="L212" s="9"/>
    </row>
    <row r="213" spans="1:12" s="3" customFormat="1" ht="34.5" customHeight="1">
      <c r="A213" s="13">
        <v>26</v>
      </c>
      <c r="B213" s="14" t="str">
        <f>HYPERLINK("http://www.lifeprint.com/asl101/pages-signs/26/topic-you-interested.htm","TOPIC YOU INTERESTED WHAT?")</f>
        <v>TOPIC YOU INTERESTED WHAT?</v>
      </c>
      <c r="C213" s="12" t="str">
        <f>HYPERLINK("http://www.lifeprint.com/asl101/pages-signs/i/interesting.htm","INTERESTING")</f>
        <v>INTERESTING</v>
      </c>
      <c r="D213" s="12" t="str">
        <f>HYPERLINK("http://www.lifeprint.com/asl101/pages-signs/t/topic.htm","TOPIC, SUBJECT")</f>
        <v>TOPIC, SUBJECT</v>
      </c>
      <c r="E213" s="11" t="str">
        <f>HYPERLINK("http://www.lifeprint.com/asl101/pages-signs/w/what.htm","WHAT, HUH?")</f>
        <v>WHAT, HUH?</v>
      </c>
      <c r="F213" s="11" t="str">
        <f t="shared" si="2"/>
        <v>YOU</v>
      </c>
      <c r="G213" s="10"/>
      <c r="H213" s="10"/>
      <c r="I213" s="10"/>
      <c r="J213" s="10"/>
      <c r="K213" s="10"/>
      <c r="L213" s="9"/>
    </row>
    <row r="214" spans="1:12" s="3" customFormat="1" ht="34.5" customHeight="1">
      <c r="A214" s="13">
        <v>26</v>
      </c>
      <c r="B214" s="14" t="str">
        <f>HYPERLINK("http://www.lifeprint.com/asl101/pages-signs/26/your-house-payment-low.htm","YOUR HOUSE PAY LOW?")</f>
        <v>YOUR HOUSE PAY LOW?</v>
      </c>
      <c r="C214" s="12" t="str">
        <f>HYPERLINK("http://www.lifeprint.com/asl101/pages-signs/h/house.htm","HOUSE")</f>
        <v>HOUSE</v>
      </c>
      <c r="D214" s="14" t="str">
        <f>HYPERLINK("http://www.lifeprint.com/asl101/pages-signs/l/low.htm","LOW-AMOUNT")</f>
        <v>LOW-AMOUNT</v>
      </c>
      <c r="E214" s="12" t="str">
        <f>HYPERLINK("http://www.lifeprint.com/asl101/pages-signs/p/pay.htm","PAY")</f>
        <v>PAY</v>
      </c>
      <c r="F214" s="11" t="str">
        <f>HYPERLINK("http://www.lifeprint.com/asl101/pages-signs/y/your.htm","YOUR, YOURS")</f>
        <v>YOUR, YOURS</v>
      </c>
      <c r="G214" s="10"/>
      <c r="H214" s="10"/>
      <c r="I214" s="10"/>
      <c r="J214" s="10"/>
      <c r="K214" s="10"/>
      <c r="L214" s="9"/>
    </row>
    <row r="215" spans="1:12" s="3" customFormat="1" ht="34.5" customHeight="1">
      <c r="A215" s="13">
        <v>26</v>
      </c>
      <c r="B215" s="14" t="str">
        <f>HYPERLINK("http://www.lifeprint.com/asl101/pages-signs/26/flower-garden-dog-dig-why.htm","FLOWER GARDEN DOG DIG, WHY?")</f>
        <v>FLOWER GARDEN DOG DIG, WHY?</v>
      </c>
      <c r="C215" s="12" t="str">
        <f>HYPERLINK("http://www.lifeprint.com/asl101/pages-signs/d/dig.htm","DIG")</f>
        <v>DIG</v>
      </c>
      <c r="D215" s="11" t="str">
        <f>HYPERLINK("http://www.lifeprint.com/asl101/pages-signs/d/dog.htm","DOG")</f>
        <v>DOG</v>
      </c>
      <c r="E215" s="11" t="str">
        <f>HYPERLINK("http://www.lifeprint.com/asl101/pages-signs/f/flower.htm","FLOWER")</f>
        <v>FLOWER</v>
      </c>
      <c r="F215" s="14" t="str">
        <f>HYPERLINK("http://www.lifeprint.com/asl101/pages-signs/p/plant.htm","PLANT, SPRING, GARDEN")</f>
        <v>PLANT, SPRING, GARDEN</v>
      </c>
      <c r="G215" s="11" t="str">
        <f>HYPERLINK("http://www.lifeprint.com/asl101/pages-signs/w/why.htm","WHY")</f>
        <v>WHY</v>
      </c>
      <c r="H215" s="10"/>
      <c r="I215" s="10"/>
      <c r="J215" s="10"/>
      <c r="K215" s="10"/>
      <c r="L215" s="9"/>
    </row>
    <row r="216" spans="1:12" s="3" customFormat="1" ht="34.5" customHeight="1">
      <c r="A216" s="13">
        <v>26</v>
      </c>
      <c r="B216" s="14" t="str">
        <f>HYPERLINK("http://www.lifeprint.com/asl101/pages-signs/26/people-name-forget-easy-you.htm","PEOPLE NAME, FORGET EASY YOU?")</f>
        <v>PEOPLE NAME, FORGET EASY YOU?</v>
      </c>
      <c r="C216" s="12" t="str">
        <f>HYPERLINK("http://www.lifeprint.com/asl101/pages-signs/e/easy.htm","EASY")</f>
        <v>EASY</v>
      </c>
      <c r="D216" s="11" t="str">
        <f>HYPERLINK("http://www.lifeprint.com/asl101/pages-signs/f/forget.htm","FORGET")</f>
        <v>FORGET</v>
      </c>
      <c r="E216" s="12" t="str">
        <f>HYPERLINK("http://www.lifeprint.com/asl101/pages-signs/n/name.htm","NAME")</f>
        <v>NAME</v>
      </c>
      <c r="F216" s="12" t="str">
        <f>HYPERLINK("http://www.lifeprint.com/asl101/pages-signs/p/people.htm","PEOPLE")</f>
        <v>PEOPLE</v>
      </c>
      <c r="G216" s="11" t="str">
        <f>HYPERLINK("http://www.lifeprint.com/asl101/pages-layout/indexing.htm","YOU")</f>
        <v>YOU</v>
      </c>
      <c r="H216" s="10"/>
      <c r="I216" s="10"/>
      <c r="J216" s="10"/>
      <c r="K216" s="10"/>
      <c r="L216" s="9"/>
    </row>
    <row r="217" spans="1:12" s="3" customFormat="1" ht="34.5" customHeight="1">
      <c r="A217" s="13">
        <v>26</v>
      </c>
      <c r="B217" s="14" t="str">
        <f>HYPERLINK("http://www.lifeprint.com/asl101/pages-signs/26/for-you-sleep-must-dark.htm","FOR YOU SLEEP MUST DARK?")</f>
        <v>FOR YOU SLEEP MUST DARK?</v>
      </c>
      <c r="C217" s="11" t="str">
        <f>HYPERLINK("http://www.lifeprint.com/asl101/pages-signs/d/dark.htm","DARK")</f>
        <v>DARK</v>
      </c>
      <c r="D217" s="11" t="str">
        <f>HYPERLINK("http://www.lifeprint.com/asl101/pages-signs/f/for.htm","FOR")</f>
        <v>FOR</v>
      </c>
      <c r="E217" s="11" t="str">
        <f>HYPERLINK("http://www.lifeprint.com/asl101/pages-signs/n/need.htm","NEED, MUST, SHOULD")</f>
        <v>NEED, MUST, SHOULD</v>
      </c>
      <c r="F217" s="14" t="str">
        <f>HYPERLINK("http://www.lifeprint.com/asl101/pages-signs/s/sleep.htm","SLEEP")</f>
        <v>SLEEP</v>
      </c>
      <c r="G217" s="11" t="str">
        <f>HYPERLINK("http://www.lifeprint.com/asl101/pages-layout/indexing.htm","YOU")</f>
        <v>YOU</v>
      </c>
      <c r="H217" s="10"/>
      <c r="I217" s="10"/>
      <c r="J217" s="10"/>
      <c r="K217" s="10"/>
      <c r="L217" s="9"/>
    </row>
    <row r="218" spans="1:12" s="3" customFormat="1" ht="34.5" customHeight="1">
      <c r="A218" s="13">
        <v>26</v>
      </c>
      <c r="B218" s="14" t="str">
        <f>HYPERLINK("http://www.lifeprint.com/asl101/pages-signs/26/up-to-now-asl-classes-you-take-up-how-many.htm","UP-TO-NOW ASL CLASS YOU TAKE-up HOW-MANY YOU?")</f>
        <v>UP-TO-NOW ASL CLASS YOU TAKE-up HOW-MANY YOU?</v>
      </c>
      <c r="C218" s="17" t="s">
        <v>0</v>
      </c>
      <c r="D218" s="12" t="str">
        <f>HYPERLINK("http://www.lifeprint.com/asl101/pages-signs/c/class.htm","CLASS")</f>
        <v>CLASS</v>
      </c>
      <c r="E218" s="11" t="str">
        <f>HYPERLINK("http://www.lifeprint.com/asl101/pages-signs/h/how-many.htm","HOW-MANY")</f>
        <v>HOW-MANY</v>
      </c>
      <c r="F218" s="12" t="str">
        <f>HYPERLINK("http://www.lifeprint.com/asl101/pages-signs/t/take.htm","TAKE-UP, ADOPT")</f>
        <v>TAKE-UP, ADOPT</v>
      </c>
      <c r="G218" s="14" t="str">
        <f>HYPERLINK("http://www.lifeprint.com/asl101/pages-signs/s/since.htm","UP-TO-NOW, SINCE, HAVE BEEN")</f>
        <v>UP-TO-NOW, SINCE, HAVE BEEN</v>
      </c>
      <c r="H218" s="11" t="str">
        <f>HYPERLINK("http://www.lifeprint.com/asl101/pages-layout/indexing.htm","YOU")</f>
        <v>YOU</v>
      </c>
      <c r="I218" s="10"/>
      <c r="J218" s="10"/>
      <c r="K218" s="10"/>
      <c r="L218" s="9"/>
    </row>
    <row r="219" spans="1:12" s="3" customFormat="1" ht="34.5" customHeight="1">
      <c r="A219" s="13">
        <v>26</v>
      </c>
      <c r="B219" s="14" t="str">
        <f>HYPERLINK("http://www.lifeprint.com/asl101/pages-signs/26/you-prefer-clothes-bright-dark-which.htm","YOU PREFER CLOTHES BRIGHT, DARK, WHICH?")</f>
        <v>YOU PREFER CLOTHES BRIGHT, DARK, WHICH?</v>
      </c>
      <c r="C219" s="14" t="str">
        <f>HYPERLINK("http://www.lifeprint.com/asl101/pages-signs/b/bright.htm","BRIGHT, CLEAR")</f>
        <v>BRIGHT, CLEAR</v>
      </c>
      <c r="D219" s="12" t="str">
        <f>HYPERLINK("http://www.lifeprint.com/asl101/pages-signs/c/clothes.htm","CLOTHES ")</f>
        <v>CLOTHES </v>
      </c>
      <c r="E219" s="11" t="str">
        <f>HYPERLINK("http://www.lifeprint.com/asl101/pages-signs/d/dark.htm","DARK")</f>
        <v>DARK</v>
      </c>
      <c r="F219" s="11" t="str">
        <f>HYPERLINK("http://www.lifeprint.com/asl101/pages-signs/f/favorite.htm","PREFER, FAVORITE")</f>
        <v>PREFER, FAVORITE</v>
      </c>
      <c r="G219" s="11" t="str">
        <f>HYPERLINK("http://www.lifeprint.com/asl101/pages-signs/w/which.htm","WHICH")</f>
        <v>WHICH</v>
      </c>
      <c r="H219" s="11" t="str">
        <f>HYPERLINK("http://www.lifeprint.com/asl101/pages-layout/indexing.htm","YOU")</f>
        <v>YOU</v>
      </c>
      <c r="I219" s="10"/>
      <c r="J219" s="10"/>
      <c r="K219" s="10"/>
      <c r="L219" s="9"/>
    </row>
    <row r="220" spans="1:12" s="3" customFormat="1" ht="34.5" customHeight="1">
      <c r="A220" s="13">
        <v>26</v>
      </c>
      <c r="B220" s="14" t="str">
        <f>HYPERLINK("http://www.lifeprint.com/asl101/pages-signs/26/your-house-front-yard-tree-have.htm","YOUR HOUSE, FRONT YARD TREE HAVE?")</f>
        <v>YOUR HOUSE, FRONT YARD TREE HAVE?</v>
      </c>
      <c r="C220" s="14" t="str">
        <f>HYPERLINK("http://www.lifeprint.com/asl101/pages-signs/f/field.htm","FIELD, GROUND, YARD, AREA")</f>
        <v>FIELD, GROUND, YARD, AREA</v>
      </c>
      <c r="D220" s="12" t="str">
        <f>HYPERLINK("http://www.lifeprint.com/asl101/pages-signs/f/front.htm","FRONT")</f>
        <v>FRONT</v>
      </c>
      <c r="E220" s="11" t="str">
        <f>HYPERLINK("http://www.lifeprint.com/asl101/pages-signs/h/have.htm","HAVE")</f>
        <v>HAVE</v>
      </c>
      <c r="F220" s="12" t="str">
        <f>HYPERLINK("http://www.lifeprint.com/asl101/pages-signs/h/house.htm","HOUSE")</f>
        <v>HOUSE</v>
      </c>
      <c r="G220" s="14" t="str">
        <f>HYPERLINK("http://www.lifeprint.com/asl101/pages-signs/t/tree.htm","TREE")</f>
        <v>TREE</v>
      </c>
      <c r="H220" s="11" t="str">
        <f>HYPERLINK("http://www.lifeprint.com/asl101/pages-signs/y/your.htm","YOUR, YOURS")</f>
        <v>YOUR, YOURS</v>
      </c>
      <c r="I220" s="10"/>
      <c r="J220" s="10"/>
      <c r="K220" s="10"/>
      <c r="L220" s="9"/>
    </row>
    <row r="221" spans="1:12" s="3" customFormat="1" ht="34.5" customHeight="1">
      <c r="A221" s="13">
        <v>26</v>
      </c>
      <c r="B221" s="14" t="str">
        <f>HYPERLINK("http://www.lifeprint.com/asl101/pages-signs/26/your-first-teacher-you-remember-his-her-name.htm","YOUR FIRST TEACHER, YOU REMEMBER HIS/HER NAME?")</f>
        <v>YOUR FIRST TEACHER, YOU REMEMBER HIS/HER NAME?</v>
      </c>
      <c r="C221" s="12" t="str">
        <f>HYPERLINK("http://www.lifeprint.com/asl101/pages-signs/f/first.htm","FIRST")</f>
        <v>FIRST</v>
      </c>
      <c r="D221" s="12" t="str">
        <f>HYPERLINK("http://www.lifeprint.com/asl101/pages-signs/h/his.htm","HIS, HERS, ITS")</f>
        <v>HIS, HERS, ITS</v>
      </c>
      <c r="E221" s="12" t="str">
        <f>HYPERLINK("http://www.lifeprint.com/asl101/pages-signs/n/name.htm","NAME")</f>
        <v>NAME</v>
      </c>
      <c r="F221" s="12" t="str">
        <f>HYPERLINK("http://www.lifeprint.com/asl101/pages-signs/r/remember.htm","REMEMBER")</f>
        <v>REMEMBER</v>
      </c>
      <c r="G221" s="11" t="str">
        <f>HYPERLINK("http://www.lifeprint.com/asl101/pages-signs/t/teacher.htm","TEACH, TEACHER")</f>
        <v>TEACH, TEACHER</v>
      </c>
      <c r="H221" s="11" t="str">
        <f>HYPERLINK("http://www.lifeprint.com/asl101/pages-layout/indexing.htm","YOU")</f>
        <v>YOU</v>
      </c>
      <c r="I221" s="11" t="str">
        <f>HYPERLINK("http://www.lifeprint.com/asl101/pages-signs/y/your.htm","YOUR, YOURS")</f>
        <v>YOUR, YOURS</v>
      </c>
      <c r="J221" s="10"/>
      <c r="K221" s="10"/>
      <c r="L221" s="9"/>
    </row>
    <row r="222" spans="1:12" s="3" customFormat="1" ht="34.5" customHeight="1">
      <c r="A222" s="13">
        <v>27</v>
      </c>
      <c r="B222" s="14" t="str">
        <f>HYPERLINK("http://www.lifeprint.com/asl101/pages-signs/27/you-like-meat.htm","YOU LIKE MEAT?")</f>
        <v>YOU LIKE MEAT?</v>
      </c>
      <c r="C222" s="11" t="str">
        <f>HYPERLINK("http://www.lifeprint.com/asl101/pages-signs/l/like.htm","LIKE (emotion)")</f>
        <v>LIKE (emotion)</v>
      </c>
      <c r="D222" s="14" t="str">
        <f>HYPERLINK("http://www.lifeprint.com/asl101/pages-signs/m/meat.htm","MEAT, STEAK")</f>
        <v>MEAT, STEAK</v>
      </c>
      <c r="E222" s="11" t="str">
        <f>HYPERLINK("http://www.lifeprint.com/asl101/pages-layout/indexing.htm","YOU")</f>
        <v>YOU</v>
      </c>
      <c r="F222" s="10"/>
      <c r="G222" s="10"/>
      <c r="H222" s="10"/>
      <c r="I222" s="10"/>
      <c r="J222" s="10"/>
      <c r="K222" s="10"/>
      <c r="L222" s="9"/>
    </row>
    <row r="223" spans="1:12" s="3" customFormat="1" ht="34.5" customHeight="1">
      <c r="A223" s="13">
        <v>27</v>
      </c>
      <c r="B223" s="14" t="str">
        <f>HYPERLINK("http://www.lifeprint.com/asl101/pages-signs/27/your-cupboard-what-color.htm","YOUR CABINET what-COLOR?")</f>
        <v>YOUR CABINET what-COLOR?</v>
      </c>
      <c r="C223" s="12" t="str">
        <f>HYPERLINK("http://www.lifeprint.com/asl101/pages-signs/c/cabinet.htm","CABINET, CUPBOARD")</f>
        <v>CABINET, CUPBOARD</v>
      </c>
      <c r="D223" s="12" t="str">
        <f>HYPERLINK("http://www.lifeprint.com/asl101/pages-signs/c/color.htm","COLOR")</f>
        <v>COLOR</v>
      </c>
      <c r="E223" s="11" t="str">
        <f>HYPERLINK("http://www.lifeprint.com/asl101/pages-signs/y/your.htm","YOUR, YOURS")</f>
        <v>YOUR, YOURS</v>
      </c>
      <c r="F223" s="10"/>
      <c r="G223" s="10"/>
      <c r="H223" s="10"/>
      <c r="I223" s="10"/>
      <c r="J223" s="10"/>
      <c r="K223" s="10"/>
      <c r="L223" s="9"/>
    </row>
    <row r="224" spans="1:12" s="3" customFormat="1" ht="34.5" customHeight="1">
      <c r="A224" s="13">
        <v>27</v>
      </c>
      <c r="B224" s="14" t="str">
        <f>HYPERLINK("http://www.lifeprint.com/asl101/pages-signs/27/how-many-ounces-equals-one-pound.htm","HOW-MANY O-Z EQUAL 1 LB?")</f>
        <v>HOW-MANY O-Z EQUAL 1 LB?</v>
      </c>
      <c r="C224" s="14" t="str">
        <f>HYPERLINK("http://www.lifeprint.com/asl101/pages-signs/e/equal.htm","EQUAL, FAIR, EVEN")</f>
        <v>EQUAL, FAIR, EVEN</v>
      </c>
      <c r="D224" s="11" t="str">
        <f>HYPERLINK("http://www.lifeprint.com/asl101/pages-signs/h/how-many.htm","HOW-MANY")</f>
        <v>HOW-MANY</v>
      </c>
      <c r="E224" s="12" t="str">
        <f>HYPERLINK("http://www.lifeprint.com/asl101/pages-signs/o/ounce.htm","OUNCE")</f>
        <v>OUNCE</v>
      </c>
      <c r="F224" s="12" t="str">
        <f>HYPERLINK("http://www.lifeprint.com/asl101/pages-signs/p/pound.htm","POUND, WEIGHT")</f>
        <v>POUND, WEIGHT</v>
      </c>
      <c r="G224" s="16"/>
      <c r="H224" s="10"/>
      <c r="I224" s="10"/>
      <c r="J224" s="10"/>
      <c r="K224" s="10"/>
      <c r="L224" s="9"/>
    </row>
    <row r="225" spans="1:12" s="3" customFormat="1" ht="34.5" customHeight="1">
      <c r="A225" s="13">
        <v>27</v>
      </c>
      <c r="B225" s="14" t="str">
        <f>HYPERLINK("http://www.lifeprint.com/asl101/pages-signs/27/three-dozen-equals-how-many.htm","THREE DOZEN EQUAL HOW-MANY?")</f>
        <v>THREE DOZEN EQUAL HOW-MANY?</v>
      </c>
      <c r="C225" s="12" t="str">
        <f>HYPERLINK("http://www.lifeprint.com/asl101/pages-signs/d/dozen.htm","DOZEN")</f>
        <v>DOZEN</v>
      </c>
      <c r="D225" s="14" t="str">
        <f>HYPERLINK("http://www.lifeprint.com/asl101/pages-signs/e/equal.htm","EQUAL, FAIR, EVEN")</f>
        <v>EQUAL, FAIR, EVEN</v>
      </c>
      <c r="E225" s="11" t="str">
        <f>HYPERLINK("http://www.lifeprint.com/asl101/pages-signs/h/how-many.htm","HOW-MANY")</f>
        <v>HOW-MANY</v>
      </c>
      <c r="F225" s="14" t="str">
        <f>HYPERLINK("http://www.lifeprint.com/asl101/pages-signs/n/numbers1-10.htm","THREE, 3")</f>
        <v>THREE, 3</v>
      </c>
      <c r="G225" s="10"/>
      <c r="H225" s="10"/>
      <c r="I225" s="10"/>
      <c r="J225" s="10"/>
      <c r="K225" s="10"/>
      <c r="L225" s="9"/>
    </row>
    <row r="226" spans="1:12" s="3" customFormat="1" ht="34.5" customHeight="1">
      <c r="A226" s="13">
        <v>27</v>
      </c>
      <c r="B226" s="14" t="str">
        <f>HYPERLINK("http://www.lifeprint.com/asl101/pages-signs/27/buy-wine-must-how-old.htm","BUY WINE, MUST how-OLD?")</f>
        <v>BUY WINE, MUST how-OLD?</v>
      </c>
      <c r="C226" s="12" t="str">
        <f>HYPERLINK("http://www.lifeprint.com/asl101/pages-signs/b/buy.htm","BUY, PURCHASE")</f>
        <v>BUY, PURCHASE</v>
      </c>
      <c r="D226" s="11" t="str">
        <f>HYPERLINK("http://www.lifeprint.com/asl101/pages-signs/n/need.htm","NEED, MUST, SHOULD")</f>
        <v>NEED, MUST, SHOULD</v>
      </c>
      <c r="E226" s="14" t="str">
        <f>HYPERLINK("http://www.lifeprint.com/asl101/pages-signs/o/old.htm","OLD, AGE")</f>
        <v>OLD, AGE</v>
      </c>
      <c r="F226" s="12" t="str">
        <f>HYPERLINK("http://www.lifeprint.com/asl101/pages-signs/w/wine.htm","WINE")</f>
        <v>WINE</v>
      </c>
      <c r="G226" s="10"/>
      <c r="H226" s="10"/>
      <c r="I226" s="10"/>
      <c r="J226" s="10"/>
      <c r="K226" s="10"/>
      <c r="L226" s="9"/>
    </row>
    <row r="227" spans="1:12" s="3" customFormat="1" ht="34.5" customHeight="1">
      <c r="A227" s="13">
        <v>27</v>
      </c>
      <c r="B227" s="14" t="str">
        <f>HYPERLINK("http://www.lifeprint.com/asl101/pages-signs/27/cake-you-like-what-kind.htm","CAKE, YOU LIKE WHAT-KIND?")</f>
        <v>CAKE, YOU LIKE WHAT-KIND?</v>
      </c>
      <c r="C227" s="11" t="str">
        <f>HYPERLINK("http://www.lifeprint.com/asl101/pages-signs/c/cake.htm","CAKE")</f>
        <v>CAKE</v>
      </c>
      <c r="D227" s="12" t="str">
        <f>HYPERLINK("http://www.lifeprint.com/asl101/pages-signs/w/what-kind.htm","KIND, TYPE")</f>
        <v>KIND, TYPE</v>
      </c>
      <c r="E227" s="11" t="str">
        <f>HYPERLINK("http://www.lifeprint.com/asl101/pages-signs/l/like.htm","LIKE (emotion)")</f>
        <v>LIKE (emotion)</v>
      </c>
      <c r="F227" s="11" t="str">
        <f>HYPERLINK("http://www.lifeprint.com/asl101/pages-layout/indexing.htm","YOU")</f>
        <v>YOU</v>
      </c>
      <c r="G227" s="10"/>
      <c r="H227" s="10"/>
      <c r="I227" s="10"/>
      <c r="J227" s="10"/>
      <c r="K227" s="10"/>
      <c r="L227" s="9"/>
    </row>
    <row r="228" spans="1:12" s="3" customFormat="1" ht="34.5" customHeight="1">
      <c r="A228" s="13">
        <v>27</v>
      </c>
      <c r="B228" s="14" t="str">
        <f>HYPERLINK("http://www.lifeprint.com/asl101/pages-signs/27/banana-pie-you-like.htm","BANANA PIE YOU LIKE?")</f>
        <v>BANANA PIE YOU LIKE?</v>
      </c>
      <c r="C228" s="12" t="str">
        <f>HYPERLINK("http://www.lifeprint.com/asl101/pages-signs/b/banana.htm","BANANA")</f>
        <v>BANANA</v>
      </c>
      <c r="D228" s="11" t="str">
        <f>HYPERLINK("http://www.lifeprint.com/asl101/pages-signs/l/like.htm","LIKE (emotion)")</f>
        <v>LIKE (emotion)</v>
      </c>
      <c r="E228" s="12" t="str">
        <f>HYPERLINK("http://www.lifeprint.com/asl101/pages-signs/p/pie.htm","PIE")</f>
        <v>PIE</v>
      </c>
      <c r="F228" s="11" t="str">
        <f>HYPERLINK("http://www.lifeprint.com/asl101/pages-layout/indexing.htm","YOU")</f>
        <v>YOU</v>
      </c>
      <c r="G228" s="10"/>
      <c r="H228" s="10"/>
      <c r="I228" s="10"/>
      <c r="J228" s="10"/>
      <c r="K228" s="10"/>
      <c r="L228" s="9"/>
    </row>
    <row r="229" spans="1:12" s="3" customFormat="1" ht="34.5" customHeight="1">
      <c r="A229" s="13">
        <v>27</v>
      </c>
      <c r="B229" s="14" t="str">
        <f>HYPERLINK("http://www.lifeprint.com/asl101/pages-signs/27/your-favorite-food-what.htm","YOUR FAVORITE FOOD, WHAT?")</f>
        <v>YOUR FAVORITE FOOD, WHAT?</v>
      </c>
      <c r="C229" s="12" t="str">
        <f>HYPERLINK("http://www.lifeprint.com/asl101/pages-signs/e/eat.htm","EAT, FOOD")</f>
        <v>EAT, FOOD</v>
      </c>
      <c r="D229" s="11" t="str">
        <f>HYPERLINK("http://www.lifeprint.com/asl101/pages-signs/f/favorite.htm","PREFER, FAVORITE")</f>
        <v>PREFER, FAVORITE</v>
      </c>
      <c r="E229" s="11" t="str">
        <f>HYPERLINK("http://www.lifeprint.com/asl101/pages-signs/w/what.htm","WHAT, HUH?")</f>
        <v>WHAT, HUH?</v>
      </c>
      <c r="F229" s="11" t="str">
        <f>HYPERLINK("http://www.lifeprint.com/asl101/pages-signs/y/your.htm","YOUR, YOURS")</f>
        <v>YOUR, YOURS</v>
      </c>
      <c r="G229" s="10"/>
      <c r="H229" s="10"/>
      <c r="I229" s="10"/>
      <c r="J229" s="10"/>
      <c r="K229" s="10"/>
      <c r="L229" s="9"/>
    </row>
    <row r="230" spans="1:12" s="3" customFormat="1" ht="34.5" customHeight="1">
      <c r="A230" s="13">
        <v>27</v>
      </c>
      <c r="B230" s="14" t="str">
        <f>HYPERLINK("http://www.lifeprint.com/asl101/pages-signs/27/your-favorite-vegetable-what.htm","YOUR FAVORITE VEGETABLE WHAT?")</f>
        <v>YOUR FAVORITE VEGETABLE WHAT?</v>
      </c>
      <c r="C230" s="11" t="str">
        <f>HYPERLINK("http://www.lifeprint.com/asl101/pages-signs/f/favorite.htm","PREFER, FAVORITE")</f>
        <v>PREFER, FAVORITE</v>
      </c>
      <c r="D230" s="12" t="str">
        <f>HYPERLINK("http://www.lifeprint.com/asl101/pages-signs/v/vegetable.htm","VEGETABLES")</f>
        <v>VEGETABLES</v>
      </c>
      <c r="E230" s="11" t="str">
        <f>HYPERLINK("http://www.lifeprint.com/asl101/pages-signs/w/what.htm","WHAT, HUH?")</f>
        <v>WHAT, HUH?</v>
      </c>
      <c r="F230" s="11" t="str">
        <f>HYPERLINK("http://www.lifeprint.com/asl101/pages-signs/y/your.htm","YOUR, YOURS")</f>
        <v>YOUR, YOURS</v>
      </c>
      <c r="G230" s="10"/>
      <c r="H230" s="10"/>
      <c r="I230" s="10"/>
      <c r="J230" s="10"/>
      <c r="K230" s="10"/>
      <c r="L230" s="9"/>
    </row>
    <row r="231" spans="1:12" s="3" customFormat="1" ht="34.5" customHeight="1">
      <c r="A231" s="13">
        <v>27</v>
      </c>
      <c r="B231" s="14" t="str">
        <f>HYPERLINK("http://www.lifeprint.com/asl101/pages-signs/27/make-cake-how-many-tsp-salt.htm","MAKE CAKE, HOW-MANY TEASPOON SALT?")</f>
        <v>MAKE CAKE, HOW-MANY TEASPOON SALT?</v>
      </c>
      <c r="C231" s="11" t="str">
        <f>HYPERLINK("http://www.lifeprint.com/asl101/pages-signs/c/cake.htm","CAKE")</f>
        <v>CAKE</v>
      </c>
      <c r="D231" s="11" t="str">
        <f>HYPERLINK("http://www.lifeprint.com/asl101/pages-signs/h/how-many.htm","HOW-MANY")</f>
        <v>HOW-MANY</v>
      </c>
      <c r="E231" s="12" t="str">
        <f>HYPERLINK("http://www.lifeprint.com/asl101/pages-signs/m/make.htm","MAKE")</f>
        <v>MAKE</v>
      </c>
      <c r="F231" s="12" t="str">
        <f>HYPERLINK("http://www.lifeprint.com/asl101/pages-signs/s/salt.htm","SALT")</f>
        <v>SALT</v>
      </c>
      <c r="G231" s="14" t="str">
        <f>HYPERLINK("http://www.lifeprint.com/asl101/pages-signs/t/teaspoon.htm","TEASPOON")</f>
        <v>TEASPOON</v>
      </c>
      <c r="H231" s="10"/>
      <c r="I231" s="10"/>
      <c r="J231" s="10"/>
      <c r="K231" s="10"/>
      <c r="L231" s="9"/>
    </row>
    <row r="232" spans="1:12" s="3" customFormat="1" ht="34.5" customHeight="1">
      <c r="A232" s="13">
        <v>27</v>
      </c>
      <c r="B232" s="14" t="str">
        <f>HYPERLINK("http://www.lifeprint.com/asl101/pages-signs/27/egg-you-like-cook-how.htm","EGG, YOU LIKE COOK HOW?")</f>
        <v>EGG, YOU LIKE COOK HOW?</v>
      </c>
      <c r="C232" s="12" t="str">
        <f>HYPERLINK("http://www.lifeprint.com/asl101/pages-signs/c/cook.htm","COOK")</f>
        <v>COOK</v>
      </c>
      <c r="D232" s="12" t="str">
        <f>HYPERLINK("http://www.lifeprint.com/asl101/pages-signs/e/egg.htm","EGG")</f>
        <v>EGG</v>
      </c>
      <c r="E232" s="11" t="str">
        <f>HYPERLINK("http://www.lifeprint.com/asl101/pages-signs/h/how.htm","HOW")</f>
        <v>HOW</v>
      </c>
      <c r="F232" s="11" t="str">
        <f>HYPERLINK("http://www.lifeprint.com/asl101/pages-signs/l/like.htm","LIKE (emotion)")</f>
        <v>LIKE (emotion)</v>
      </c>
      <c r="G232" s="11" t="str">
        <f>HYPERLINK("http://www.lifeprint.com/asl101/pages-layout/indexing.htm","YOU")</f>
        <v>YOU</v>
      </c>
      <c r="H232" s="10"/>
      <c r="I232" s="10"/>
      <c r="J232" s="10"/>
      <c r="K232" s="10"/>
      <c r="L232" s="9"/>
    </row>
    <row r="233" spans="1:12" s="3" customFormat="1" ht="34.5" customHeight="1">
      <c r="A233" s="13">
        <v>27</v>
      </c>
      <c r="B233" s="14" t="str">
        <f>HYPERLINK("http://www.lifeprint.com/asl101/pages-signs/27/bread-fresh-smell-you-like.htm","BREAD, NEW, YOU LIKE SMELL?")</f>
        <v>BREAD, NEW, YOU LIKE SMELL?</v>
      </c>
      <c r="C233" s="12" t="str">
        <f>HYPERLINK("http://www.lifeprint.com/asl101/pages-signs/b/bread.htm","BREAD")</f>
        <v>BREAD</v>
      </c>
      <c r="D233" s="11" t="str">
        <f>HYPERLINK("http://www.lifeprint.com/asl101/pages-signs/l/like.htm","LIKE (emotion)")</f>
        <v>LIKE (emotion)</v>
      </c>
      <c r="E233" s="12" t="str">
        <f>HYPERLINK("http://www.lifeprint.com/asl101/pages-signs/n/new.htm","NEW")</f>
        <v>NEW</v>
      </c>
      <c r="F233" s="12" t="str">
        <f>HYPERLINK("http://www.lifeprint.com/asl101/pages-signs/s/smell.htm","SMELL")</f>
        <v>SMELL</v>
      </c>
      <c r="G233" s="11" t="str">
        <f>HYPERLINK("http://www.lifeprint.com/asl101/pages-layout/indexing.htm","YOU")</f>
        <v>YOU</v>
      </c>
      <c r="H233" s="10"/>
      <c r="I233" s="10"/>
      <c r="J233" s="10"/>
      <c r="K233" s="10"/>
      <c r="L233" s="9"/>
    </row>
    <row r="234" spans="1:12" s="3" customFormat="1" ht="34.5" customHeight="1">
      <c r="A234" s="13">
        <v>27</v>
      </c>
      <c r="B234" s="14" t="str">
        <f>HYPERLINK("http://www.lifeprint.com/asl101/pages-signs/27/pie-you-think-delicious-what-kind.htm","PIE YOU THINK DELICIOUS, WHAT-KIND?")</f>
        <v>PIE YOU THINK DELICIOUS, WHAT-KIND?</v>
      </c>
      <c r="C234" s="11" t="str">
        <f>HYPERLINK("http://www.lifeprint.com/asl101/pages-signs/d/delicious.htm","DELICIOUS")</f>
        <v>DELICIOUS</v>
      </c>
      <c r="D234" s="12" t="str">
        <f>HYPERLINK("http://www.lifeprint.com/asl101/pages-signs/w/what-kind.htm","KIND, TYPE")</f>
        <v>KIND, TYPE</v>
      </c>
      <c r="E234" s="12" t="str">
        <f>HYPERLINK("http://www.lifeprint.com/asl101/pages-signs/p/pie.htm","PIE")</f>
        <v>PIE</v>
      </c>
      <c r="F234" s="11" t="str">
        <f>HYPERLINK("http://www.lifeprint.com/asl101/pages-signs/t/think.htm","THINK")</f>
        <v>THINK</v>
      </c>
      <c r="G234" s="11" t="str">
        <f>HYPERLINK("http://www.lifeprint.com/asl101/pages-layout/indexing.htm","YOU")</f>
        <v>YOU</v>
      </c>
      <c r="H234" s="10"/>
      <c r="I234" s="10"/>
      <c r="J234" s="10"/>
      <c r="K234" s="10"/>
      <c r="L234" s="9"/>
    </row>
    <row r="235" spans="1:12" s="3" customFormat="1" ht="34.5" customHeight="1">
      <c r="A235" s="13">
        <v>27</v>
      </c>
      <c r="B235" s="14" t="str">
        <f>HYPERLINK("http://www.lifeprint.com/asl101/pages-signs/27/you-think-coffee-tastes-good.htm","YOU THINK COFFEE TASTE GOOD?")</f>
        <v>YOU THINK COFFEE TASTE GOOD?</v>
      </c>
      <c r="C235" s="14" t="str">
        <f>HYPERLINK("http://www.lifeprint.com/asl101/pages-signs/c/coffee.htm","COFFEE")</f>
        <v>COFFEE</v>
      </c>
      <c r="D235" s="12" t="str">
        <f>HYPERLINK("http://www.lifeprint.com/asl101/pages-signs/g/good.htm","GOOD")</f>
        <v>GOOD</v>
      </c>
      <c r="E235" s="12" t="str">
        <f>HYPERLINK("http://www.lifeprint.com/asl101/pages-signs/t/taste.htm","TASTE ")</f>
        <v>TASTE </v>
      </c>
      <c r="F235" s="11" t="str">
        <f>HYPERLINK("http://www.lifeprint.com/asl101/pages-signs/t/think.htm","THINK")</f>
        <v>THINK</v>
      </c>
      <c r="G235" s="11" t="str">
        <f>HYPERLINK("http://www.lifeprint.com/asl101/pages-layout/indexing.htm","YOU")</f>
        <v>YOU</v>
      </c>
      <c r="H235" s="10"/>
      <c r="I235" s="10"/>
      <c r="J235" s="10"/>
      <c r="K235" s="10"/>
      <c r="L235" s="9"/>
    </row>
    <row r="236" spans="1:12" s="3" customFormat="1" ht="34.5" customHeight="1">
      <c r="A236" s="13">
        <v>27</v>
      </c>
      <c r="B236" s="14" t="str">
        <f>HYPERLINK("http://www.lifeprint.com/asl101/pages-signs/27/bread-with-butter-you-like.htm","BREAD WITH BUTTER YOU LIKE?")</f>
        <v>BREAD WITH BUTTER YOU LIKE?</v>
      </c>
      <c r="C236" s="12" t="str">
        <f>HYPERLINK("http://www.lifeprint.com/asl101/pages-signs/b/bread.htm","BREAD")</f>
        <v>BREAD</v>
      </c>
      <c r="D236" s="12" t="str">
        <f>HYPERLINK("http://www.lifeprint.com/asl101/pages-signs/b/butter.htm","BUTTER")</f>
        <v>BUTTER</v>
      </c>
      <c r="E236" s="11" t="str">
        <f>HYPERLINK("http://www.lifeprint.com/asl101/pages-signs/l/like.htm","LIKE (emotion)")</f>
        <v>LIKE (emotion)</v>
      </c>
      <c r="F236" s="12" t="str">
        <f>HYPERLINK("http://www.lifeprint.com/asl101/pages-signs/w/with.htm","WITH")</f>
        <v>WITH</v>
      </c>
      <c r="G236" s="11" t="str">
        <f>HYPERLINK("http://www.lifeprint.com/asl101/pages-layout/indexing.htm","YOU")</f>
        <v>YOU</v>
      </c>
      <c r="H236" s="10"/>
      <c r="I236" s="10"/>
      <c r="J236" s="10"/>
      <c r="K236" s="10"/>
      <c r="L236" s="9"/>
    </row>
    <row r="237" spans="1:12" s="3" customFormat="1" ht="34.5" customHeight="1">
      <c r="A237" s="13">
        <v>27</v>
      </c>
      <c r="B237" s="14" t="str">
        <f>HYPERLINK("http://www.lifeprint.com/asl101/pages-signs/27/your-family-dish-who-wash.htm","YOUR FAMILY, WHO WASH-DISHES?")</f>
        <v>YOUR FAMILY, WHO WASH-DISHES?</v>
      </c>
      <c r="C237" s="12" t="str">
        <f>HYPERLINK("http://www.lifeprint.com/asl101/pages-signs/d/dish.htm","DISH, PLATE")</f>
        <v>DISH, PLATE</v>
      </c>
      <c r="D237" s="11" t="str">
        <f>HYPERLINK("http://www.lifeprint.com/asl101/pages-signs/f/family.htm","FAMILY")</f>
        <v>FAMILY</v>
      </c>
      <c r="E237" s="12" t="str">
        <f>HYPERLINK("http://www.lifeprint.com/asl101/pages-signs/w/wash-dishes.htm","WASH-DISHES")</f>
        <v>WASH-DISHES</v>
      </c>
      <c r="F237" s="11" t="str">
        <f>HYPERLINK("http://www.lifeprint.com/asl101/pages-signs/w/who.htm","WHO")</f>
        <v>WHO</v>
      </c>
      <c r="G237" s="11" t="str">
        <f>HYPERLINK("http://www.lifeprint.com/asl101/pages-signs/y/your.htm","YOUR, YOURS")</f>
        <v>YOUR, YOURS</v>
      </c>
      <c r="H237" s="10"/>
      <c r="I237" s="10"/>
      <c r="J237" s="10"/>
      <c r="K237" s="10"/>
      <c r="L237" s="9"/>
    </row>
    <row r="238" spans="1:12" s="3" customFormat="1" ht="34.5" customHeight="1">
      <c r="A238" s="13">
        <v>27</v>
      </c>
      <c r="B238" s="14" t="str">
        <f>HYPERLINK("http://www.lifeprint.com/asl101/pages-signs/27/your-coffee-you-like-sugar.htm","YOUR COFFEE, YOU LIKE SUGAR?")</f>
        <v>YOUR COFFEE, YOU LIKE SUGAR?</v>
      </c>
      <c r="C238" s="14" t="str">
        <f>HYPERLINK("http://www.lifeprint.com/asl101/pages-signs/c/coffee.htm","COFFEE")</f>
        <v>COFFEE</v>
      </c>
      <c r="D238" s="11" t="str">
        <f>HYPERLINK("http://www.lifeprint.com/asl101/pages-signs/l/like.htm","LIKE (emotion)")</f>
        <v>LIKE (emotion)</v>
      </c>
      <c r="E238" s="12" t="str">
        <f>HYPERLINK("http://www.lifeprint.com/asl101/pages-signs/c/cute.htm","CUTE, SUGAR")</f>
        <v>CUTE, SUGAR</v>
      </c>
      <c r="F238" s="11" t="str">
        <f>HYPERLINK("http://www.lifeprint.com/asl101/pages-layout/indexing.htm","YOU")</f>
        <v>YOU</v>
      </c>
      <c r="G238" s="11" t="str">
        <f>HYPERLINK("http://www.lifeprint.com/asl101/pages-signs/y/your.htm","YOUR, YOURS")</f>
        <v>YOUR, YOURS</v>
      </c>
      <c r="H238" s="10"/>
      <c r="I238" s="10"/>
      <c r="J238" s="10"/>
      <c r="K238" s="10"/>
      <c r="L238" s="9"/>
    </row>
    <row r="239" spans="1:12" s="3" customFormat="1" ht="34.5" customHeight="1">
      <c r="A239" s="13">
        <v>27</v>
      </c>
      <c r="B239" s="14" t="str">
        <f>HYPERLINK("http://www.lifeprint.com/asl101/pages-signs/27/your-dog-you-feed-everyday-you.htm","YOUR DOG, YOU FEED EVERYDAY YOU?")</f>
        <v>YOUR DOG, YOU FEED EVERYDAY YOU?</v>
      </c>
      <c r="C239" s="11" t="str">
        <f>HYPERLINK("http://www.lifeprint.com/asl101/pages-signs/d/dog.htm","DOG")</f>
        <v>DOG</v>
      </c>
      <c r="D239" s="14" t="str">
        <f>HYPERLINK("http://www.lifeprint.com/asl101/pages-signs/e/everyday.htm","EVERYDAY, DAILY")</f>
        <v>EVERYDAY, DAILY</v>
      </c>
      <c r="E239" s="12" t="str">
        <f>HYPERLINK("http://www.lifeprint.com/asl101/pages-signs/f/feed.htm","FEED, NOURISH")</f>
        <v>FEED, NOURISH</v>
      </c>
      <c r="F239" s="11" t="str">
        <f>HYPERLINK("http://www.lifeprint.com/asl101/pages-layout/indexing.htm","YOU")</f>
        <v>YOU</v>
      </c>
      <c r="G239" s="11" t="str">
        <f>HYPERLINK("http://www.lifeprint.com/asl101/pages-signs/y/your.htm","YOUR, YOURS")</f>
        <v>YOUR, YOURS</v>
      </c>
      <c r="H239" s="10"/>
      <c r="I239" s="10"/>
      <c r="J239" s="10"/>
      <c r="K239" s="10"/>
      <c r="L239" s="9"/>
    </row>
    <row r="240" spans="1:12" s="3" customFormat="1" ht="34.5" customHeight="1">
      <c r="A240" s="13">
        <v>27</v>
      </c>
      <c r="B240" s="14" t="str">
        <f>HYPERLINK("http://www.lifeprint.com/asl101/pages-signs/27/make-sugar-cookies-you-know-how.htm","MAKE SUGAR COOKIE, YOU KNOW HOW?")</f>
        <v>MAKE SUGAR COOKIE, YOU KNOW HOW?</v>
      </c>
      <c r="C240" s="12" t="str">
        <f>HYPERLINK("http://www.lifeprint.com/asl101/pages-signs/c/cookie.htm","COOKIE")</f>
        <v>COOKIE</v>
      </c>
      <c r="D240" s="12" t="str">
        <f>HYPERLINK("http://www.lifeprint.com/asl101/pages-signs/c/cute.htm","CUTE, SUGAR")</f>
        <v>CUTE, SUGAR</v>
      </c>
      <c r="E240" s="11" t="str">
        <f>HYPERLINK("http://www.lifeprint.com/asl101/pages-signs/h/how.htm","HOW")</f>
        <v>HOW</v>
      </c>
      <c r="F240" s="12" t="str">
        <f>HYPERLINK("http://www.lifeprint.com/asl101/pages-signs/k/know.htm","KNOW")</f>
        <v>KNOW</v>
      </c>
      <c r="G240" s="12" t="str">
        <f>HYPERLINK("http://www.lifeprint.com/asl101/pages-signs/m/make.htm","MAKE")</f>
        <v>MAKE</v>
      </c>
      <c r="H240" s="11" t="str">
        <f>HYPERLINK("http://www.lifeprint.com/asl101/pages-layout/indexing.htm","YOU")</f>
        <v>YOU</v>
      </c>
      <c r="I240" s="10"/>
      <c r="J240" s="10"/>
      <c r="K240" s="10"/>
      <c r="L240" s="9"/>
    </row>
    <row r="241" spans="1:12" s="3" customFormat="1" ht="34.5" customHeight="1">
      <c r="A241" s="13">
        <v>27</v>
      </c>
      <c r="B241" s="14" t="str">
        <f>HYPERLINK("http://www.lifeprint.com/asl101/pages-signs/27/your-tea-want-how-many-sugar.htm","YOUR TEA, YOU WANT HOW-MANY SUGAR?")</f>
        <v>YOUR TEA, YOU WANT HOW-MANY SUGAR?</v>
      </c>
      <c r="C241" s="11" t="str">
        <f>HYPERLINK("http://www.lifeprint.com/asl101/pages-signs/h/how-many.htm","HOW-MANY")</f>
        <v>HOW-MANY</v>
      </c>
      <c r="D241" s="12" t="str">
        <f>HYPERLINK("http://www.lifeprint.com/asl101/pages-signs/c/cute.htm","CUTE, SUGAR")</f>
        <v>CUTE, SUGAR</v>
      </c>
      <c r="E241" s="12" t="str">
        <f>HYPERLINK("http://www.lifeprint.com/asl101/pages-signs/t/tea.htm","TEA")</f>
        <v>TEA</v>
      </c>
      <c r="F241" s="11" t="str">
        <f>HYPERLINK("http://www.lifeprint.com/asl101/pages-signs/w/want.htm","WANT")</f>
        <v>WANT</v>
      </c>
      <c r="G241" s="11" t="str">
        <f>HYPERLINK("http://www.lifeprint.com/asl101/pages-layout/indexing.htm","YOU")</f>
        <v>YOU</v>
      </c>
      <c r="H241" s="11" t="str">
        <f>HYPERLINK("http://www.lifeprint.com/asl101/pages-signs/y/your.htm","YOUR, YOURS")</f>
        <v>YOUR, YOURS</v>
      </c>
      <c r="I241" s="10"/>
      <c r="J241" s="10"/>
      <c r="K241" s="10"/>
      <c r="L241" s="9"/>
    </row>
    <row r="242" spans="1:12" s="3" customFormat="1" ht="34.5" customHeight="1">
      <c r="A242" s="13">
        <v>28</v>
      </c>
      <c r="B242" s="14" t="str">
        <f>HYPERLINK("http://www.lifeprint.com/asl101/pages-signs/28/you-have-scarf.htm","YOU HAVE SCARF?")</f>
        <v>YOU HAVE SCARF?</v>
      </c>
      <c r="C242" s="11" t="str">
        <f>HYPERLINK("http://www.lifeprint.com/asl101/pages-signs/h/have.htm","HAVE")</f>
        <v>HAVE</v>
      </c>
      <c r="D242" s="12" t="str">
        <f>HYPERLINK("http://www.lifeprint.com/asl101/pages-signs/s/scarf.htm","SCARF")</f>
        <v>SCARF</v>
      </c>
      <c r="E242" s="11" t="str">
        <f>HYPERLINK("http://www.lifeprint.com/asl101/pages-layout/indexing.htm","YOU")</f>
        <v>YOU</v>
      </c>
      <c r="F242" s="10"/>
      <c r="G242" s="10"/>
      <c r="H242" s="10"/>
      <c r="I242" s="10"/>
      <c r="J242" s="10"/>
      <c r="K242" s="10"/>
      <c r="L242" s="9"/>
    </row>
    <row r="243" spans="1:12" s="3" customFormat="1" ht="34.5" customHeight="1">
      <c r="A243" s="13">
        <v>28</v>
      </c>
      <c r="B243" s="14" t="str">
        <f>HYPERLINK("http://www.lifeprint.com/asl101/pages-signs/28/blow-dryer-you-use.htm","HAIR-DRYER YOU USE?")</f>
        <v>HAIR-DRYER YOU USE?</v>
      </c>
      <c r="C243" s="12" t="str">
        <f>HYPERLINK("http://www.lifeprint.com/asl101/pages-signs/h/hairdryer.htm","HAIR-DRYER")</f>
        <v>HAIR-DRYER</v>
      </c>
      <c r="D243" s="12" t="str">
        <f>HYPERLINK("http://www.lifeprint.com/asl101/pages-signs/u/use.htm","USE, WEAR")</f>
        <v>USE, WEAR</v>
      </c>
      <c r="E243" s="11" t="str">
        <f>HYPERLINK("http://www.lifeprint.com/asl101/pages-layout/indexing.htm","YOU")</f>
        <v>YOU</v>
      </c>
      <c r="F243" s="10"/>
      <c r="G243" s="10"/>
      <c r="H243" s="10"/>
      <c r="I243" s="10"/>
      <c r="J243" s="10"/>
      <c r="K243" s="10"/>
      <c r="L243" s="9"/>
    </row>
    <row r="244" spans="1:12" s="3" customFormat="1" ht="34.5" customHeight="1">
      <c r="A244" s="13">
        <v>28</v>
      </c>
      <c r="B244" s="14" t="str">
        <f>HYPERLINK("http://www.lifeprint.com/asl101/pages-signs/28/hat-you-have-what-kind.htm","HAT YOU HAVE? WHAT-KIND?")</f>
        <v>HAT YOU HAVE? WHAT-KIND?</v>
      </c>
      <c r="C244" s="12" t="str">
        <f>HYPERLINK("http://www.lifeprint.com/asl101/pages-signs/f/fat.htm","FAT, OBESE")</f>
        <v>FAT, OBESE</v>
      </c>
      <c r="D244" s="11" t="str">
        <f>HYPERLINK("http://www.lifeprint.com/asl101/pages-signs/h/have.htm","HAVE")</f>
        <v>HAVE</v>
      </c>
      <c r="E244" s="12" t="str">
        <f>HYPERLINK("http://www.lifeprint.com/asl101/pages-signs/w/what-kind.htm","KIND, TYPE")</f>
        <v>KIND, TYPE</v>
      </c>
      <c r="F244" s="11" t="str">
        <f aca="true" t="shared" si="3" ref="F244:F255">HYPERLINK("http://www.lifeprint.com/asl101/pages-layout/indexing.htm","YOU")</f>
        <v>YOU</v>
      </c>
      <c r="G244" s="10"/>
      <c r="H244" s="10"/>
      <c r="I244" s="10"/>
      <c r="J244" s="10"/>
      <c r="K244" s="10"/>
      <c r="L244" s="9"/>
    </row>
    <row r="245" spans="1:12" s="3" customFormat="1" ht="34.5" customHeight="1">
      <c r="A245" s="13">
        <v>28</v>
      </c>
      <c r="B245" s="14" t="str">
        <f>HYPERLINK("http://www.lifeprint.com/asl101/pages-signs/28/necklace-gold-you-have.htm","NECKLACE, GOLD, YOU HAVE?")</f>
        <v>NECKLACE, GOLD, YOU HAVE?</v>
      </c>
      <c r="C245" s="14" t="str">
        <f>HYPERLINK("http://www.lifeprint.com/asl101/pages-signs/g/gold.htm","GOLD")</f>
        <v>GOLD</v>
      </c>
      <c r="D245" s="11" t="str">
        <f>HYPERLINK("http://www.lifeprint.com/asl101/pages-signs/h/have.htm","HAVE")</f>
        <v>HAVE</v>
      </c>
      <c r="E245" s="12" t="str">
        <f>HYPERLINK("http://www.lifeprint.com/asl101/pages-signs/n/necklace.htm","NECKLACE")</f>
        <v>NECKLACE</v>
      </c>
      <c r="F245" s="11" t="str">
        <f t="shared" si="3"/>
        <v>YOU</v>
      </c>
      <c r="G245" s="10"/>
      <c r="H245" s="10"/>
      <c r="I245" s="10"/>
      <c r="J245" s="10"/>
      <c r="K245" s="10"/>
      <c r="L245" s="9"/>
    </row>
    <row r="246" spans="1:12" s="3" customFormat="1" ht="34.5" customHeight="1">
      <c r="A246" s="13">
        <v>28</v>
      </c>
      <c r="B246" s="14" t="str">
        <f>HYPERLINK("http://www.lifeprint.com/asl101/pages-signs/28/diaper-you-change-before-you.htm","DIAPER, YOU CHANGE BEFORE?")</f>
        <v>DIAPER, YOU CHANGE BEFORE?</v>
      </c>
      <c r="C246" s="12" t="str">
        <f>HYPERLINK("http://www.lifeprint.com/asl101/pages-signs/c/change.htm","CHANGE")</f>
        <v>CHANGE</v>
      </c>
      <c r="D246" s="12" t="str">
        <f>HYPERLINK("http://www.lifeprint.com/asl101/pages-signs/d/diaper.htm","DIAPER")</f>
        <v>DIAPER</v>
      </c>
      <c r="E246" s="11" t="str">
        <f>HYPERLINK("http://www.lifeprint.com/asl101/pages-signs/n/next.htm","PAST, BEFORE")</f>
        <v>PAST, BEFORE</v>
      </c>
      <c r="F246" s="11" t="str">
        <f t="shared" si="3"/>
        <v>YOU</v>
      </c>
      <c r="G246" s="10"/>
      <c r="H246" s="10"/>
      <c r="I246" s="10"/>
      <c r="J246" s="10"/>
      <c r="K246" s="10"/>
      <c r="L246" s="9"/>
    </row>
    <row r="247" spans="1:12" s="3" customFormat="1" ht="34.5" customHeight="1">
      <c r="A247" s="13">
        <v>28</v>
      </c>
      <c r="B247" s="14" t="str">
        <f>HYPERLINK("http://www.lifeprint.com/asl101/pages-signs/28/sew-you-know-how.htm","SEW, YOU KNOW HOW?")</f>
        <v>SEW, YOU KNOW HOW?</v>
      </c>
      <c r="C247" s="11" t="str">
        <f>HYPERLINK("http://www.lifeprint.com/asl101/pages-signs/h/how.htm","HOW")</f>
        <v>HOW</v>
      </c>
      <c r="D247" s="12" t="str">
        <f>HYPERLINK("http://www.lifeprint.com/asl101/pages-signs/k/know.htm","KNOW")</f>
        <v>KNOW</v>
      </c>
      <c r="E247" s="12" t="str">
        <f>HYPERLINK("http://www.lifeprint.com/asl101/pages-signs/s/sew.htm","SEW")</f>
        <v>SEW</v>
      </c>
      <c r="F247" s="11" t="str">
        <f t="shared" si="3"/>
        <v>YOU</v>
      </c>
      <c r="G247" s="10"/>
      <c r="H247" s="10"/>
      <c r="I247" s="10"/>
      <c r="J247" s="10"/>
      <c r="K247" s="10"/>
      <c r="L247" s="9"/>
    </row>
    <row r="248" spans="1:12" s="3" customFormat="1" ht="34.5" customHeight="1">
      <c r="A248" s="13">
        <v>28</v>
      </c>
      <c r="B248" s="14" t="str">
        <f>HYPERLINK("http://www.lifeprint.com/asl101/pages-signs/28/shirt-dots-you-have.htm","SHIRT DOTS YOU HAVE?")</f>
        <v>SHIRT DOTS YOU HAVE?</v>
      </c>
      <c r="C248" s="12" t="str">
        <f>HYPERLINK("http://www.lifeprint.com/asl101/pages-signs/d/dots.htm","DOTS")</f>
        <v>DOTS</v>
      </c>
      <c r="D248" s="11" t="str">
        <f>HYPERLINK("http://www.lifeprint.com/asl101/pages-signs/h/have.htm","HAVE")</f>
        <v>HAVE</v>
      </c>
      <c r="E248" s="12" t="str">
        <f>HYPERLINK("http://www.lifeprint.com/asl101/pages-signs/s/shirt.htm","SHIRT")</f>
        <v>SHIRT</v>
      </c>
      <c r="F248" s="11" t="str">
        <f t="shared" si="3"/>
        <v>YOU</v>
      </c>
      <c r="G248" s="10"/>
      <c r="H248" s="10"/>
      <c r="I248" s="10"/>
      <c r="J248" s="10"/>
      <c r="K248" s="10"/>
      <c r="L248" s="9"/>
    </row>
    <row r="249" spans="1:12" s="3" customFormat="1" ht="34.5" customHeight="1">
      <c r="A249" s="13">
        <v>28</v>
      </c>
      <c r="B249" s="14" t="str">
        <f>HYPERLINK("http://www.lifeprint.com/asl101/pages-signs/28/shirt-you-have-favorite.htm","SHIRT, YOU HAVE FAVORITE?")</f>
        <v>SHIRT, YOU HAVE FAVORITE?</v>
      </c>
      <c r="C249" s="12" t="str">
        <f>HYPERLINK("http://www.lifeprint.com/asl101/pages-signs/f/favorite.htm","PREFER, FAVORITE")</f>
        <v>PREFER, FAVORITE</v>
      </c>
      <c r="D249" s="11" t="str">
        <f>HYPERLINK("http://www.lifeprint.com/asl101/pages-signs/h/have.htm","HAVE")</f>
        <v>HAVE</v>
      </c>
      <c r="E249" s="12" t="str">
        <f>HYPERLINK("http://www.lifeprint.com/asl101/pages-signs/s/shirt.htm","SHIRT")</f>
        <v>SHIRT</v>
      </c>
      <c r="F249" s="11" t="str">
        <f t="shared" si="3"/>
        <v>YOU</v>
      </c>
      <c r="G249" s="10"/>
      <c r="H249" s="10"/>
      <c r="I249" s="10"/>
      <c r="J249" s="10"/>
      <c r="K249" s="10"/>
      <c r="L249" s="9"/>
    </row>
    <row r="250" spans="1:12" s="3" customFormat="1" ht="34.5" customHeight="1">
      <c r="A250" s="13">
        <v>28</v>
      </c>
      <c r="B250" s="14" t="str">
        <f>HYPERLINK("http://www.lifeprint.com/asl101/pages-signs/28/you-sleep-blanket-how-many.htm","YOU SLEEP BLANKET HOW-MANY?")</f>
        <v>YOU SLEEP BLANKET HOW-MANY?</v>
      </c>
      <c r="C250" s="12" t="str">
        <f>HYPERLINK("http://www.lifeprint.com/asl101/pages-signs/b/blanket.htm","BLANKET")</f>
        <v>BLANKET</v>
      </c>
      <c r="D250" s="11" t="str">
        <f>HYPERLINK("http://www.lifeprint.com/asl101/pages-signs/h/how-many.htm","HOW-MANY")</f>
        <v>HOW-MANY</v>
      </c>
      <c r="E250" s="14" t="str">
        <f>HYPERLINK("http://www.lifeprint.com/asl101/pages-signs/s/sleep.htm","SLEEP")</f>
        <v>SLEEP</v>
      </c>
      <c r="F250" s="11" t="str">
        <f t="shared" si="3"/>
        <v>YOU</v>
      </c>
      <c r="G250" s="10"/>
      <c r="H250" s="10"/>
      <c r="I250" s="10"/>
      <c r="J250" s="10"/>
      <c r="K250" s="10"/>
      <c r="L250" s="9"/>
    </row>
    <row r="251" spans="1:12" s="3" customFormat="1" ht="34.5" customHeight="1">
      <c r="A251" s="13">
        <v>28</v>
      </c>
      <c r="B251" s="14" t="str">
        <f>HYPERLINK("http://www.lifeprint.com/asl101/pages-signs/28/stripes-vertical-you-look-good.htm","STRIPES-[vertical], YOU FACE-[look] GOOD YOU?")</f>
        <v>STRIPES-[vertical], YOU FACE-[look] GOOD YOU?</v>
      </c>
      <c r="C251" s="12" t="str">
        <f>HYPERLINK("http://www.lifeprint.com/asl101/pages-signs/f/face.htm","FACE, APPEARANCE, LOOKS")</f>
        <v>FACE, APPEARANCE, LOOKS</v>
      </c>
      <c r="D251" s="12" t="str">
        <f>HYPERLINK("http://www.lifeprint.com/asl101/pages-signs/g/good.htm","GOOD")</f>
        <v>GOOD</v>
      </c>
      <c r="E251" s="12" t="str">
        <f>HYPERLINK("http://www.lifeprint.com/asl101/pages-signs/s/stripes.htm","STRIPES")</f>
        <v>STRIPES</v>
      </c>
      <c r="F251" s="11" t="str">
        <f t="shared" si="3"/>
        <v>YOU</v>
      </c>
      <c r="G251" s="10"/>
      <c r="H251" s="10"/>
      <c r="I251" s="10"/>
      <c r="J251" s="10"/>
      <c r="K251" s="10"/>
      <c r="L251" s="9"/>
    </row>
    <row r="252" spans="1:12" s="3" customFormat="1" ht="34.5" customHeight="1">
      <c r="A252" s="13">
        <v>28</v>
      </c>
      <c r="B252" s="14" t="str">
        <f>HYPERLINK("http://www.lifeprint.com/asl101/pages-signs/28/neck-tie-you-have-how-many.htm","TIE YOU HAVE? [if so] HOW-MANY?")</f>
        <v>TIE YOU HAVE? [if so] HOW-MANY?</v>
      </c>
      <c r="C252" s="11" t="str">
        <f>HYPERLINK("http://www.lifeprint.com/asl101/pages-signs/h/have.htm","HAVE")</f>
        <v>HAVE</v>
      </c>
      <c r="D252" s="11" t="str">
        <f>HYPERLINK("http://www.lifeprint.com/asl101/pages-signs/h/how-many.htm","HOW-MANY")</f>
        <v>HOW-MANY</v>
      </c>
      <c r="E252" s="12" t="str">
        <f>HYPERLINK("http://www.lifeprint.com/asl101/pages-signs/t/tie.htm","TIE")</f>
        <v>TIE</v>
      </c>
      <c r="F252" s="11" t="str">
        <f t="shared" si="3"/>
        <v>YOU</v>
      </c>
      <c r="G252" s="10"/>
      <c r="H252" s="10"/>
      <c r="I252" s="10"/>
      <c r="J252" s="10"/>
      <c r="K252" s="10"/>
      <c r="L252" s="9"/>
    </row>
    <row r="253" spans="1:12" s="3" customFormat="1" ht="34.5" customHeight="1">
      <c r="A253" s="13">
        <v>28</v>
      </c>
      <c r="B253" s="14" t="str">
        <f>HYPERLINK("http://www.lifeprint.com/asl101/pages-signs/28/scotland-you-finish-touch.htm","SCOTLAND YOU FINISH TOUCH YOU?")</f>
        <v>SCOTLAND YOU FINISH TOUCH YOU?</v>
      </c>
      <c r="C253" s="12" t="str">
        <f>HYPERLINK("http://www.lifeprint.com/asl101/pages-signs/f/finish.htm","FINISH")</f>
        <v>FINISH</v>
      </c>
      <c r="D253" s="12" t="str">
        <f>HYPERLINK("http://www.lifeprint.com/asl101/pages-signs/p/plaid.htm","SCOTLAND, PLAID")</f>
        <v>SCOTLAND, PLAID</v>
      </c>
      <c r="E253" s="12" t="str">
        <f>HYPERLINK("http://www.lifeprint.com/asl101/pages-signs/t/touch.htm","TOUCH, BEEN TO")</f>
        <v>TOUCH, BEEN TO</v>
      </c>
      <c r="F253" s="11" t="str">
        <f t="shared" si="3"/>
        <v>YOU</v>
      </c>
      <c r="G253" s="10"/>
      <c r="H253" s="10"/>
      <c r="I253" s="10"/>
      <c r="J253" s="10"/>
      <c r="K253" s="10"/>
      <c r="L253" s="9"/>
    </row>
    <row r="254" spans="1:12" s="3" customFormat="1" ht="34.5" customHeight="1">
      <c r="A254" s="13">
        <v>28</v>
      </c>
      <c r="B254" s="14" t="str">
        <f>HYPERLINK("http://www.lifeprint.com/asl101/pages-signs/28/dress-you-like-wear.htm","DRESS YOU LIKE USE-[wear] YOU?")</f>
        <v>DRESS YOU LIKE USE-[wear] YOU?</v>
      </c>
      <c r="C254" s="12" t="str">
        <f>HYPERLINK("http://www.lifeprint.com/asl101/pages-signs/d/dress.htm","DRESS")</f>
        <v>DRESS</v>
      </c>
      <c r="D254" s="11" t="str">
        <f>HYPERLINK("http://www.lifeprint.com/asl101/pages-signs/l/like.htm","LIKE (emotion)")</f>
        <v>LIKE (emotion)</v>
      </c>
      <c r="E254" s="12" t="str">
        <f>HYPERLINK("http://www.lifeprint.com/asl101/pages-signs/u/use.htm","USE, WEAR")</f>
        <v>USE, WEAR</v>
      </c>
      <c r="F254" s="11" t="str">
        <f t="shared" si="3"/>
        <v>YOU</v>
      </c>
      <c r="G254" s="10"/>
      <c r="H254" s="10"/>
      <c r="I254" s="10"/>
      <c r="J254" s="10"/>
      <c r="K254" s="10"/>
      <c r="L254" s="9"/>
    </row>
    <row r="255" spans="1:12" s="3" customFormat="1" ht="34.5" customHeight="1">
      <c r="A255" s="13">
        <v>28</v>
      </c>
      <c r="B255" s="14" t="str">
        <f>HYPERLINK("http://www.lifeprint.com/asl101/pages-signs/28/wet-wipes-you-keep-car.htm","WET-WIPES YOU KEEP CAR?")</f>
        <v>WET-WIPES YOU KEEP CAR?</v>
      </c>
      <c r="C255" s="11" t="str">
        <f>HYPERLINK("http://www.lifeprint.com/asl101/pages-signs/c/car.htm","CAR")</f>
        <v>CAR</v>
      </c>
      <c r="D255" s="12" t="str">
        <f>HYPERLINK("http://www.lifeprint.com/asl101/pages-signs/k/keep.htm","KEEP")</f>
        <v>KEEP</v>
      </c>
      <c r="E255" s="12" t="str">
        <f>HYPERLINK("http://www.lifeprint.com/asl101/pages-signs/w/wet-wipes.htm","WET-WIPES")</f>
        <v>WET-WIPES</v>
      </c>
      <c r="F255" s="11" t="str">
        <f t="shared" si="3"/>
        <v>YOU</v>
      </c>
      <c r="G255" s="10"/>
      <c r="H255" s="10"/>
      <c r="I255" s="10"/>
      <c r="J255" s="10"/>
      <c r="K255" s="10"/>
      <c r="L255" s="9"/>
    </row>
    <row r="256" spans="1:12" s="3" customFormat="1" ht="34.5" customHeight="1">
      <c r="A256" s="13">
        <v>28</v>
      </c>
      <c r="B256" s="14" t="str">
        <f>HYPERLINK("http://www.lifeprint.com/asl101/pages-signs/28/your-dad-shave-everyday.htm","YOUR DAD SHAVE EVERYDAY?")</f>
        <v>YOUR DAD SHAVE EVERYDAY?</v>
      </c>
      <c r="C256" s="11" t="str">
        <f>HYPERLINK("http://www.lifeprint.com/asl101/pages-signs/d/dad.htm","DAD, FATHER")</f>
        <v>DAD, FATHER</v>
      </c>
      <c r="D256" s="14" t="str">
        <f>HYPERLINK("http://www.lifeprint.com/asl101/pages-signs/e/everyday.htm","EVERYDAY, DAILY")</f>
        <v>EVERYDAY, DAILY</v>
      </c>
      <c r="E256" s="12" t="str">
        <f>HYPERLINK("http://www.lifeprint.com/asl101/pages-signs/s/shave.htm","SHAVE")</f>
        <v>SHAVE</v>
      </c>
      <c r="F256" s="11" t="str">
        <f>HYPERLINK("http://www.lifeprint.com/asl101/pages-signs/y/your.htm","YOUR, YOURS")</f>
        <v>YOUR, YOURS</v>
      </c>
      <c r="G256" s="10"/>
      <c r="H256" s="10"/>
      <c r="I256" s="10"/>
      <c r="J256" s="10"/>
      <c r="K256" s="10"/>
      <c r="L256" s="9"/>
    </row>
    <row r="257" spans="1:12" s="3" customFormat="1" ht="34.5" customHeight="1">
      <c r="A257" s="13">
        <v>28</v>
      </c>
      <c r="B257" s="14" t="str">
        <f>HYPERLINK("http://www.lifeprint.com/asl101/pages-signs/28/your-mom-sometimes-skirt-short.htm","YOUR MOM SOMETIMES SKIRT-short?")</f>
        <v>YOUR MOM SOMETIMES SKIRT-short?</v>
      </c>
      <c r="C257" s="11" t="str">
        <f>HYPERLINK("http://www.lifeprint.com/asl101/pages-signs/m/mom.htm","MOM, MOTHER")</f>
        <v>MOM, MOTHER</v>
      </c>
      <c r="D257" s="12" t="str">
        <f>HYPERLINK("http://www.lifeprint.com/asl101/pages-signs/s/skirt.htm","SKIRT")</f>
        <v>SKIRT</v>
      </c>
      <c r="E257" s="12" t="str">
        <f>HYPERLINK("http://www.lifeprint.com/asl101/pages-signs/s/sometimes.htm","SOMETIMES")</f>
        <v>SOMETIMES</v>
      </c>
      <c r="F257" s="11" t="str">
        <f>HYPERLINK("http://www.lifeprint.com/asl101/pages-signs/y/your.htm","YOUR, YOURS")</f>
        <v>YOUR, YOURS</v>
      </c>
      <c r="G257" s="10"/>
      <c r="H257" s="10"/>
      <c r="I257" s="10"/>
      <c r="J257" s="10"/>
      <c r="K257" s="10"/>
      <c r="L257" s="9"/>
    </row>
    <row r="258" spans="1:12" s="3" customFormat="1" ht="34.5" customHeight="1">
      <c r="A258" s="13">
        <v>28</v>
      </c>
      <c r="B258" s="14" t="str">
        <f>HYPERLINK("http://www.lifeprint.com/asl101/pages-signs/28/buttons-sew-onto-shirt-you-know-how.htm","BUTTON SEW KNOW HOW YOU?")</f>
        <v>BUTTON SEW KNOW HOW YOU?</v>
      </c>
      <c r="C258" s="12" t="str">
        <f>HYPERLINK("http://www.lifeprint.com/asl101/pages-signs/b/button.htm","BUTTON")</f>
        <v>BUTTON</v>
      </c>
      <c r="D258" s="11" t="str">
        <f>HYPERLINK("http://www.lifeprint.com/asl101/pages-signs/h/how.htm","HOW")</f>
        <v>HOW</v>
      </c>
      <c r="E258" s="12" t="str">
        <f>HYPERLINK("http://www.lifeprint.com/asl101/pages-signs/k/know.htm","KNOW")</f>
        <v>KNOW</v>
      </c>
      <c r="F258" s="12" t="str">
        <f>HYPERLINK("http://www.lifeprint.com/asl101/pages-signs/s/sew.htm","SEW")</f>
        <v>SEW</v>
      </c>
      <c r="G258" s="11" t="str">
        <f>HYPERLINK("http://www.lifeprint.com/asl101/pages-layout/indexing.htm","YOU")</f>
        <v>YOU</v>
      </c>
      <c r="H258" s="10"/>
      <c r="I258" s="10"/>
      <c r="J258" s="10"/>
      <c r="K258" s="10"/>
      <c r="L258" s="9"/>
    </row>
    <row r="259" spans="1:12" s="3" customFormat="1" ht="34.5" customHeight="1">
      <c r="A259" s="13">
        <v>28</v>
      </c>
      <c r="B259" s="14" t="str">
        <f>HYPERLINK("http://www.lifeprint.com/asl101/pages-signs/28/your-favorite-towel-what-color.htm","YOUR FAVORITE TOWEL, WHAT COLOR?")</f>
        <v>YOUR FAVORITE TOWEL, WHAT COLOR?</v>
      </c>
      <c r="C259" s="12" t="str">
        <f>HYPERLINK("http://www.lifeprint.com/asl101/pages-signs/c/color.htm","COLOR")</f>
        <v>COLOR</v>
      </c>
      <c r="D259" s="11" t="str">
        <f>HYPERLINK("http://www.lifeprint.com/asl101/pages-signs/f/favorite.htm","PREFER, FAVORITE")</f>
        <v>PREFER, FAVORITE</v>
      </c>
      <c r="E259" s="12" t="str">
        <f>HYPERLINK("http://www.lifeprint.com/asl101/pages-signs/t/towel.htm","TOWEL")</f>
        <v>TOWEL</v>
      </c>
      <c r="F259" s="11" t="str">
        <f>HYPERLINK("http://www.lifeprint.com/asl101/pages-signs/w/what.htm","WHAT, HUH?")</f>
        <v>WHAT, HUH?</v>
      </c>
      <c r="G259" s="11" t="str">
        <f>HYPERLINK("http://www.lifeprint.com/asl101/pages-signs/y/your.htm","YOUR, YOURS")</f>
        <v>YOUR, YOURS</v>
      </c>
      <c r="H259" s="10"/>
      <c r="I259" s="10"/>
      <c r="J259" s="10"/>
      <c r="K259" s="10"/>
      <c r="L259" s="9"/>
    </row>
    <row r="260" spans="1:12" s="3" customFormat="1" ht="34.5" customHeight="1">
      <c r="A260" s="13">
        <v>28</v>
      </c>
      <c r="B260" s="14" t="str">
        <f>HYPERLINK("http://www.lifeprint.com/asl101/pages-signs/28/during-test-you-copy-friend-paper.htm","DURING TEST YOU COPY FRIEND PAPER YOU?")</f>
        <v>DURING TEST YOU COPY FRIEND PAPER YOU?</v>
      </c>
      <c r="C260" s="12" t="str">
        <f>HYPERLINK("http://www.lifeprint.com/asl101/pages-signs/c/copy.htm","COPY")</f>
        <v>COPY</v>
      </c>
      <c r="D260" s="12" t="str">
        <f>HYPERLINK("http://www.lifeprint.com/asl101/pages-signs/d/during.htm","DURING, WHILE")</f>
        <v>DURING, WHILE</v>
      </c>
      <c r="E260" s="11" t="str">
        <f>HYPERLINK("http://www.lifeprint.com/asl101/pages-signs/f/friend.htm","FRIEND")</f>
        <v>FRIEND</v>
      </c>
      <c r="F260" s="12" t="str">
        <f>HYPERLINK("http://www.lifeprint.com/asl101/pages-signs/p/paper.htm","PAPER")</f>
        <v>PAPER</v>
      </c>
      <c r="G260" s="12" t="str">
        <f>HYPERLINK("http://www.lifeprint.com/asl101/pages-signs/t/test.htm","TEST")</f>
        <v>TEST</v>
      </c>
      <c r="H260" s="11" t="str">
        <f>HYPERLINK("http://www.lifeprint.com/asl101/pages-layout/indexing.htm","YOU")</f>
        <v>YOU</v>
      </c>
      <c r="I260" s="10"/>
      <c r="J260" s="10"/>
      <c r="K260" s="10"/>
      <c r="L260" s="9"/>
    </row>
    <row r="261" spans="1:12" s="3" customFormat="1" ht="34.5" customHeight="1">
      <c r="A261" s="13">
        <v>28</v>
      </c>
      <c r="B261" s="14" t="str">
        <f>HYPERLINK("http://www.lifeprint.com/asl101/pages-signs/28/you-prefer-live-alone-or-roommate-which.htm","YOU PREFER LIVE SINGLE  [bodyshift] ROOMMATE WHICH?")</f>
        <v>YOU PREFER LIVE SINGLE  [bodyshift] ROOMMATE WHICH?</v>
      </c>
      <c r="C261" s="11" t="str">
        <f>HYPERLINK("http://www.lifeprint.com/asl101/pages-signs/o/or.htm","Bodyshift, OR")</f>
        <v>Bodyshift, OR</v>
      </c>
      <c r="D261" s="14" t="str">
        <f>HYPERLINK("http://www.lifeprint.com/asl101/pages-signs/l/live.htm","LIFE, LIVE, ADDRESS")</f>
        <v>LIFE, LIVE, ADDRESS</v>
      </c>
      <c r="E261" s="11" t="str">
        <f>HYPERLINK("http://www.lifeprint.com/asl101/pages-signs/f/favorite.htm","PREFER, FAVORITE")</f>
        <v>PREFER, FAVORITE</v>
      </c>
      <c r="F261" s="14" t="str">
        <f>HYPERLINK("http://www.lifeprint.com/asl101/pages-signs/m/match.htm","ROOMMATE, MATCH")</f>
        <v>ROOMMATE, MATCH</v>
      </c>
      <c r="G261" s="11" t="str">
        <f>HYPERLINK("http://www.lifeprint.com/asl101/pages-signs/s/single.htm","SINGLE, SOMEONE, SOMETHING, ALONE")</f>
        <v>SINGLE, SOMEONE, SOMETHING, ALONE</v>
      </c>
      <c r="H261" s="11" t="str">
        <f>HYPERLINK("http://www.lifeprint.com/asl101/pages-signs/w/which.htm","WHICH")</f>
        <v>WHICH</v>
      </c>
      <c r="I261" s="11" t="str">
        <f>HYPERLINK("http://www.lifeprint.com/asl101/pages-layout/indexing.htm","YOU")</f>
        <v>YOU</v>
      </c>
      <c r="J261" s="10"/>
      <c r="K261" s="10"/>
      <c r="L261" s="9"/>
    </row>
    <row r="262" spans="1:12" s="3" customFormat="1" ht="34.5" customHeight="1">
      <c r="A262" s="13">
        <v>29</v>
      </c>
      <c r="B262" s="14" t="str">
        <f>HYPERLINK("http://www.lifeprint.com/asl101/pages-signs/29/most-scientists-smart.htm","MOST SCIENTIST SMART?")</f>
        <v>MOST SCIENTIST SMART?</v>
      </c>
      <c r="C262" s="12" t="str">
        <f>HYPERLINK("http://www.lifeprint.com/asl101/pages-signs/m/most.htm","MOST")</f>
        <v>MOST</v>
      </c>
      <c r="D262" s="12" t="str">
        <f>HYPERLINK("http://www.lifeprint.com/asl101/pages-signs/s/scientist.htm","SCIENTIST")</f>
        <v>SCIENTIST</v>
      </c>
      <c r="E262" s="12" t="str">
        <f>HYPERLINK("http://www.lifeprint.com/asl101/pages-signs/s/smart.htm","SMART")</f>
        <v>SMART</v>
      </c>
      <c r="F262" s="10"/>
      <c r="G262" s="10"/>
      <c r="H262" s="10"/>
      <c r="I262" s="10"/>
      <c r="J262" s="10"/>
      <c r="K262" s="10"/>
      <c r="L262" s="9"/>
    </row>
    <row r="263" spans="1:12" s="3" customFormat="1" ht="34.5" customHeight="1">
      <c r="A263" s="13">
        <v>29</v>
      </c>
      <c r="B263" s="14" t="str">
        <f>HYPERLINK("http://www.lifeprint.com/asl101/pages-signs/29/mustache-who-have.htm","MUSTACHE, WHO HAVE?")</f>
        <v>MUSTACHE, WHO HAVE?</v>
      </c>
      <c r="C263" s="11" t="str">
        <f>HYPERLINK("http://www.lifeprint.com/asl101/pages-signs/h/have.htm","HAVE")</f>
        <v>HAVE</v>
      </c>
      <c r="D263" s="12" t="str">
        <f>HYPERLINK("http://www.lifeprint.com/asl101/pages-signs/m/mustache.htm","MUSTACHE")</f>
        <v>MUSTACHE</v>
      </c>
      <c r="E263" s="11" t="str">
        <f>HYPERLINK("http://www.lifeprint.com/asl101/pages-signs/w/who.htm","WHO")</f>
        <v>WHO</v>
      </c>
      <c r="F263" s="10"/>
      <c r="G263" s="10"/>
      <c r="H263" s="10"/>
      <c r="I263" s="10"/>
      <c r="J263" s="10"/>
      <c r="K263" s="10"/>
      <c r="L263" s="9"/>
    </row>
    <row r="264" spans="1:12" s="3" customFormat="1" ht="34.5" customHeight="1">
      <c r="A264" s="13">
        <v>29</v>
      </c>
      <c r="B264" s="14" t="str">
        <f>HYPERLINK("http://www.lifeprint.com/asl101/pages-signs/29/cousin-how-many-you.htm","COUSIN, HOW-MANY YOU?")</f>
        <v>COUSIN, HOW-MANY YOU?</v>
      </c>
      <c r="C264" s="12" t="str">
        <f>HYPERLINK("http://www.lifeprint.com/asl101/pages-signs/c/cousin.htm","COUSIN")</f>
        <v>COUSIN</v>
      </c>
      <c r="D264" s="11" t="str">
        <f>HYPERLINK("http://www.lifeprint.com/asl101/pages-signs/h/how-many.htm","HOW-MANY")</f>
        <v>HOW-MANY</v>
      </c>
      <c r="E264" s="11" t="str">
        <f>HYPERLINK("http://www.lifeprint.com/asl101/pages-layout/indexing.htm","YOU")</f>
        <v>YOU</v>
      </c>
      <c r="F264" s="10"/>
      <c r="G264" s="10"/>
      <c r="H264" s="10"/>
      <c r="I264" s="10"/>
      <c r="J264" s="10"/>
      <c r="K264" s="10"/>
      <c r="L264" s="9"/>
    </row>
    <row r="265" spans="1:12" s="3" customFormat="1" ht="34.5" customHeight="1">
      <c r="A265" s="13">
        <v>29</v>
      </c>
      <c r="B265" s="14" t="str">
        <f>HYPERLINK("http://www.lifeprint.com/asl101/pages-signs/29/is-your-grandfather-bald.htm","YOUR GRANDPA BALD?")</f>
        <v>YOUR GRANDPA BALD?</v>
      </c>
      <c r="C265" s="12" t="str">
        <f>HYPERLINK("http://www.lifeprint.com/asl101/pages-signs/b/bald.htm","BALD")</f>
        <v>BALD</v>
      </c>
      <c r="D265" s="11" t="str">
        <f>HYPERLINK("http://www.lifeprint.com/asl101/pages-signs/g/grandpa.htm","HEY")</f>
        <v>HEY</v>
      </c>
      <c r="E265" s="11" t="str">
        <f>HYPERLINK("http://www.lifeprint.com/asl101/pages-signs/y/your.htm","YOUR, YOURS")</f>
        <v>YOUR, YOURS</v>
      </c>
      <c r="F265" s="10"/>
      <c r="G265" s="10"/>
      <c r="H265" s="10"/>
      <c r="I265" s="10"/>
      <c r="J265" s="10"/>
      <c r="K265" s="10"/>
      <c r="L265" s="9"/>
    </row>
    <row r="266" spans="1:12" s="3" customFormat="1" ht="34.5" customHeight="1">
      <c r="A266" s="13">
        <v>29</v>
      </c>
      <c r="B266" s="14" t="str">
        <f>HYPERLINK("http://www.lifeprint.com/asl101/pages-signs/29/your-sister-shy.htm","YOUR SISTER SHY?")</f>
        <v>YOUR SISTER SHY?</v>
      </c>
      <c r="C266" s="12" t="str">
        <f>HYPERLINK("http://www.lifeprint.com/asl101/pages-signs/s/shy.htm","SHY")</f>
        <v>SHY</v>
      </c>
      <c r="D266" s="11" t="str">
        <f>HYPERLINK("http://www.lifeprint.com/asl101/pages-signs/s/sister.htm","SISTER")</f>
        <v>SISTER</v>
      </c>
      <c r="E266" s="11" t="str">
        <f>HYPERLINK("http://www.lifeprint.com/asl101/pages-signs/y/your.htm","YOUR, YOURS")</f>
        <v>YOUR, YOURS</v>
      </c>
      <c r="F266" s="10"/>
      <c r="G266" s="10"/>
      <c r="H266" s="10"/>
      <c r="I266" s="10"/>
      <c r="J266" s="10"/>
      <c r="K266" s="10"/>
      <c r="L266" s="9"/>
    </row>
    <row r="267" spans="1:12" s="3" customFormat="1" ht="34.5" customHeight="1">
      <c r="A267" s="13">
        <v>29</v>
      </c>
      <c r="B267" s="14" t="str">
        <f>HYPERLINK("http://www.lifeprint.com/asl101/pages-signs/29/today-teacher-show-up-what-time.htm","TODAY, TEACHER SHOW-UP what-TIME?")</f>
        <v>TODAY, TEACHER SHOW-UP what-TIME?</v>
      </c>
      <c r="C267" s="12" t="str">
        <f>HYPERLINK("http://www.lifeprint.com/asl101/pages-signs/s/show-up.htm","SHOW-UP, APPEAR")</f>
        <v>SHOW-UP, APPEAR</v>
      </c>
      <c r="D267" s="11" t="str">
        <f>HYPERLINK("http://www.lifeprint.com/asl101/pages-signs/t/teacher.htm","TEACH, TEACHER")</f>
        <v>TEACH, TEACHER</v>
      </c>
      <c r="E267" s="12" t="str">
        <f>HYPERLINK("http://www.lifeprint.com/asl101/pages-signs/t/time.htm","TIME, O'CLOCK")</f>
        <v>TIME, O'CLOCK</v>
      </c>
      <c r="F267" s="12" t="str">
        <f>HYPERLINK("http://www.lifeprint.com/asl101/pages-signs/d/day.htm","TODAY")</f>
        <v>TODAY</v>
      </c>
      <c r="G267" s="10"/>
      <c r="H267" s="10"/>
      <c r="I267" s="10"/>
      <c r="J267" s="10"/>
      <c r="K267" s="10"/>
      <c r="L267" s="9"/>
    </row>
    <row r="268" spans="1:12" s="3" customFormat="1" ht="34.5" customHeight="1">
      <c r="A268" s="13">
        <v>29</v>
      </c>
      <c r="B268" s="14" t="str">
        <f>HYPERLINK("http://www.lifeprint.com/asl101/pages-signs/29/car-accident-happen-why.htm","CAR ACCIDENT-crash HAPPEN WHY?")</f>
        <v>CAR ACCIDENT-crash HAPPEN WHY?</v>
      </c>
      <c r="C268" s="12" t="str">
        <f>HYPERLINK("http://www.lifeprint.com/asl101/pages-signs/c/crash.htm","ACCIDENT, CRASH")</f>
        <v>ACCIDENT, CRASH</v>
      </c>
      <c r="D268" s="11" t="str">
        <f>HYPERLINK("http://www.lifeprint.com/asl101/pages-signs/c/car.htm","CAR")</f>
        <v>CAR</v>
      </c>
      <c r="E268" s="12" t="str">
        <f>HYPERLINK("http://www.lifeprint.com/asl101/pages-signs/h/happen.htm","HAPPEN, WHEN")</f>
        <v>HAPPEN, WHEN</v>
      </c>
      <c r="F268" s="11" t="str">
        <f>HYPERLINK("http://www.lifeprint.com/asl101/pages-signs/w/why.htm","WHY")</f>
        <v>WHY</v>
      </c>
      <c r="G268" s="10"/>
      <c r="H268" s="10"/>
      <c r="I268" s="10"/>
      <c r="J268" s="10"/>
      <c r="K268" s="10"/>
      <c r="L268" s="9"/>
    </row>
    <row r="269" spans="1:12" s="3" customFormat="1" ht="34.5" customHeight="1">
      <c r="A269" s="13">
        <v>29</v>
      </c>
      <c r="B269" s="14" t="str">
        <f>HYPERLINK("http://www.lifeprint.com/asl101/pages-signs/29/can-secret-you.htm","CAN KEEP SECRET YOU?")</f>
        <v>CAN KEEP SECRET YOU?</v>
      </c>
      <c r="C269" s="11" t="str">
        <f>HYPERLINK("http://www.lifeprint.com/asl101/pages-signs/c/can.htm","CAN, ABLE")</f>
        <v>CAN, ABLE</v>
      </c>
      <c r="D269" s="12" t="str">
        <f>HYPERLINK("http://www.lifeprint.com/asl101/pages-signs/k/keep.htm","KEEP")</f>
        <v>KEEP</v>
      </c>
      <c r="E269" s="12" t="str">
        <f>HYPERLINK("http://www.lifeprint.com/asl101/pages-signs/s/secret.htm","SECRET")</f>
        <v>SECRET</v>
      </c>
      <c r="F269" s="11" t="str">
        <f aca="true" t="shared" si="4" ref="F269:F274">HYPERLINK("http://www.lifeprint.com/asl101/pages-layout/indexing.htm","YOU")</f>
        <v>YOU</v>
      </c>
      <c r="G269" s="10"/>
      <c r="H269" s="10"/>
      <c r="I269" s="10"/>
      <c r="J269" s="10"/>
      <c r="K269" s="10"/>
      <c r="L269" s="9"/>
    </row>
    <row r="270" spans="1:12" s="3" customFormat="1" ht="34.5" customHeight="1">
      <c r="A270" s="13">
        <v>29</v>
      </c>
      <c r="B270" s="14" t="str">
        <f>HYPERLINK("http://www.lifeprint.com/asl101/pages-signs/29/music-you-like-sign.htm","YOU LIKE SIGN MUSIC-[songs] YOU?")</f>
        <v>YOU LIKE SIGN MUSIC-[songs] YOU?</v>
      </c>
      <c r="C270" s="11" t="str">
        <f>HYPERLINK("http://www.lifeprint.com/asl101/pages-signs/l/like.htm","LIKE (emotion)")</f>
        <v>LIKE (emotion)</v>
      </c>
      <c r="D270" s="12" t="str">
        <f>HYPERLINK("http://www.lifeprint.com/asl101/pages-signs/m/music.htm","MUSIC, SONG")</f>
        <v>MUSIC, SONG</v>
      </c>
      <c r="E270" s="11" t="str">
        <f>HYPERLINK("http://www.lifeprint.com/asl101/pages-signs/s/sign.htm","SIGN")</f>
        <v>SIGN</v>
      </c>
      <c r="F270" s="11" t="str">
        <f t="shared" si="4"/>
        <v>YOU</v>
      </c>
      <c r="G270" s="10"/>
      <c r="H270" s="10"/>
      <c r="I270" s="10"/>
      <c r="J270" s="10"/>
      <c r="K270" s="10"/>
      <c r="L270" s="9"/>
    </row>
    <row r="271" spans="1:12" s="3" customFormat="1" ht="34.5" customHeight="1">
      <c r="A271" s="13">
        <v>29</v>
      </c>
      <c r="B271" s="14" t="str">
        <f>HYPERLINK("http://www.lifeprint.com/asl101/pages-signs/29/do-you-feel-stupid-sometimes.htm","YOU FEEL STUPID SOMETIMES?")</f>
        <v>YOU FEEL STUPID SOMETIMES?</v>
      </c>
      <c r="C271" s="12" t="str">
        <f>HYPERLINK("http://www.lifeprint.com/asl101/pages-signs/f/feel.htm","FEEL")</f>
        <v>FEEL</v>
      </c>
      <c r="D271" s="12" t="str">
        <f>HYPERLINK("http://www.lifeprint.com/asl101/pages-signs/s/sometimes.htm","SOMETIMES")</f>
        <v>SOMETIMES</v>
      </c>
      <c r="E271" s="12" t="str">
        <f>HYPERLINK("http://www.lifeprint.com/asl101/pages-signs/s/stupid.htm","STUPID")</f>
        <v>STUPID</v>
      </c>
      <c r="F271" s="11" t="str">
        <f t="shared" si="4"/>
        <v>YOU</v>
      </c>
      <c r="G271" s="10"/>
      <c r="H271" s="10"/>
      <c r="I271" s="10"/>
      <c r="J271" s="10"/>
      <c r="K271" s="10"/>
      <c r="L271" s="9"/>
    </row>
    <row r="272" spans="1:12" s="3" customFormat="1" ht="34.5" customHeight="1">
      <c r="A272" s="13">
        <v>29</v>
      </c>
      <c r="B272" s="14" t="str">
        <f>HYPERLINK("http://www.lifeprint.com/asl101/pages-signs/29/movie-you-want-watch.htm","MOVIE, YOU WANT WATCH?")</f>
        <v>MOVIE, YOU WANT WATCH?</v>
      </c>
      <c r="C272" s="12" t="str">
        <f>HYPERLINK("http://www.lifeprint.com/asl101/pages-signs/m/movie.htm","MOVIE")</f>
        <v>MOVIE</v>
      </c>
      <c r="D272" s="11" t="str">
        <f>HYPERLINK("http://www.lifeprint.com/asl101/pages-signs/w/want.htm","WANT")</f>
        <v>WANT</v>
      </c>
      <c r="E272" s="12" t="str">
        <f>HYPERLINK("http://www.lifeprint.com/asl101/pages-signs/s/see.htm","WATCH, OBSERVE")</f>
        <v>WATCH, OBSERVE</v>
      </c>
      <c r="F272" s="11" t="str">
        <f t="shared" si="4"/>
        <v>YOU</v>
      </c>
      <c r="G272" s="10"/>
      <c r="H272" s="10"/>
      <c r="I272" s="10"/>
      <c r="J272" s="10"/>
      <c r="K272" s="10"/>
      <c r="L272" s="9"/>
    </row>
    <row r="273" spans="1:12" s="3" customFormat="1" ht="34.5" customHeight="1">
      <c r="A273" s="13">
        <v>29</v>
      </c>
      <c r="B273" s="14" t="str">
        <f>HYPERLINK("http://www.lifeprint.com/asl101/pages-signs/29/happen-you-afraid-you-white-face.htm","HAPPEN YOU AFRAID, YOU WHITE-FACED?")</f>
        <v>HAPPEN YOU AFRAID, YOU WHITE-FACED?</v>
      </c>
      <c r="C273" s="12" t="str">
        <f>HYPERLINK("http://www.lifeprint.com/asl101/pages-signs/a/afraid.htm","AFRAID, SCARED")</f>
        <v>AFRAID, SCARED</v>
      </c>
      <c r="D273" s="12" t="str">
        <f>HYPERLINK("http://www.lifeprint.com/asl101/pages-signs/h/happen.htm","HAPPEN, WHEN")</f>
        <v>HAPPEN, WHEN</v>
      </c>
      <c r="E273" s="12" t="str">
        <f>HYPERLINK("http://www.lifeprint.com/asl101/pages-signs/w/white.htm","WHITE-FACED, PALE")</f>
        <v>WHITE-FACED, PALE</v>
      </c>
      <c r="F273" s="11" t="str">
        <f t="shared" si="4"/>
        <v>YOU</v>
      </c>
      <c r="G273" s="10"/>
      <c r="H273" s="10"/>
      <c r="I273" s="10"/>
      <c r="J273" s="10"/>
      <c r="K273" s="10"/>
      <c r="L273" s="9"/>
    </row>
    <row r="274" spans="1:12" s="3" customFormat="1" ht="34.5" customHeight="1">
      <c r="A274" s="13">
        <v>29</v>
      </c>
      <c r="B274" s="14" t="str">
        <f>HYPERLINK("http://www.lifeprint.com/asl101/pages-signs/29/you-like-play-cards.htm","YOU LIKE PLAY-CARDS YOU?")</f>
        <v>YOU LIKE PLAY-CARDS YOU?</v>
      </c>
      <c r="C274" s="11" t="str">
        <f>HYPERLINK("http://www.lifeprint.com/asl101/pages-signs/l/like.htm","LIKE (emotion)")</f>
        <v>LIKE (emotion)</v>
      </c>
      <c r="D274" s="12" t="str">
        <f>HYPERLINK("http://www.lifeprint.com/asl101/pages-signs/p/play-cards.htm","PLAY-CARDS")</f>
        <v>PLAY-CARDS</v>
      </c>
      <c r="E274" s="11" t="str">
        <f>HYPERLINK("http://www.lifeprint.com/asl101/pages-layout/indexing.htm","YOU")</f>
        <v>YOU</v>
      </c>
      <c r="F274" s="11" t="str">
        <f t="shared" si="4"/>
        <v>YOU</v>
      </c>
      <c r="G274" s="10"/>
      <c r="H274" s="10"/>
      <c r="I274" s="10"/>
      <c r="J274" s="10"/>
      <c r="K274" s="10"/>
      <c r="L274" s="9"/>
    </row>
    <row r="275" spans="1:12" s="3" customFormat="1" ht="34.5" customHeight="1">
      <c r="A275" s="13">
        <v>29</v>
      </c>
      <c r="B275" s="14" t="str">
        <f>HYPERLINK("http://www.lifeprint.com/asl101/pages-signs/29/your-dad-have-beard.htm","YOUR DAD HAVE BEARD?")</f>
        <v>YOUR DAD HAVE BEARD?</v>
      </c>
      <c r="C275" s="12" t="str">
        <f>HYPERLINK("http://www.lifeprint.com/asl101/pages-signs/b/beard.htm","BEARD")</f>
        <v>BEARD</v>
      </c>
      <c r="D275" s="11" t="str">
        <f>HYPERLINK("http://www.lifeprint.com/asl101/pages-signs/d/dad.htm","DAD, FATHER")</f>
        <v>DAD, FATHER</v>
      </c>
      <c r="E275" s="11" t="str">
        <f>HYPERLINK("http://www.lifeprint.com/asl101/pages-signs/h/have.htm","HAVE")</f>
        <v>HAVE</v>
      </c>
      <c r="F275" s="11" t="str">
        <f>HYPERLINK("http://www.lifeprint.com/asl101/pages-signs/y/your.htm","YOUR, YOURS")</f>
        <v>YOUR, YOURS</v>
      </c>
      <c r="G275" s="10"/>
      <c r="H275" s="10"/>
      <c r="I275" s="10"/>
      <c r="J275" s="10"/>
      <c r="K275" s="10"/>
      <c r="L275" s="9"/>
    </row>
    <row r="276" spans="1:12" s="3" customFormat="1" ht="34.5" customHeight="1">
      <c r="A276" s="13">
        <v>29</v>
      </c>
      <c r="B276" s="14" t="str">
        <f>HYPERLINK("http://www.lifeprint.com/asl101/pages-signs/29/one-thousand-divided-by-ten-equals-what.htm","ONE-THOUSAND DIVIDE TEN EQUAL WHAT?")</f>
        <v>ONE-THOUSAND DIVIDE TEN EQUAL WHAT?</v>
      </c>
      <c r="C276" s="12" t="str">
        <f>HYPERLINK("http://www.lifeprint.com/asl101/pages-signs/d/divide.htm","DIVIDE")</f>
        <v>DIVIDE</v>
      </c>
      <c r="D276" s="14" t="str">
        <f>HYPERLINK("http://www.lifeprint.com/asl101/pages-signs/e/equal.htm","EQUAL, FAIR, EVEN")</f>
        <v>EQUAL, FAIR, EVEN</v>
      </c>
      <c r="E276" s="14" t="str">
        <f>HYPERLINK("http://www.lifeprint.com/asl101/pages-signs/n/numbers1-10.htm","TEN, 10")</f>
        <v>TEN, 10</v>
      </c>
      <c r="F276" s="14" t="str">
        <f>HYPERLINK("http://www.lifeprint.com/asl101/pages-signs/n/numbers1000andup.htm","THOUSAND, 1,000")</f>
        <v>THOUSAND, 1,000</v>
      </c>
      <c r="G276" s="11" t="str">
        <f>HYPERLINK("http://www.lifeprint.com/asl101/pages-signs/w/what.htm","WHAT, HUH?")</f>
        <v>WHAT, HUH?</v>
      </c>
      <c r="H276" s="10"/>
      <c r="I276" s="10"/>
      <c r="J276" s="10"/>
      <c r="K276" s="10"/>
      <c r="L276" s="9"/>
    </row>
    <row r="277" spans="1:12" s="3" customFormat="1" ht="34.5" customHeight="1">
      <c r="A277" s="13">
        <v>29</v>
      </c>
      <c r="B277" s="14" t="str">
        <f>HYPERLINK("http://www.lifeprint.com/asl101/pages-signs/29/five-times-six-equals-what.htm","FIVE TIMES-[worse] SIX EQUAL WHAT?")</f>
        <v>FIVE TIMES-[worse] SIX EQUAL WHAT?</v>
      </c>
      <c r="C277" s="14" t="str">
        <f>HYPERLINK("http://www.lifeprint.com/asl101/pages-signs/e/equal.htm","EQUAL, FAIR, EVEN")</f>
        <v>EQUAL, FAIR, EVEN</v>
      </c>
      <c r="D277" s="14" t="str">
        <f>HYPERLINK("http://www.lifeprint.com/asl101/pages-signs/n/numbers1-10.htm","FIVE, 5")</f>
        <v>FIVE, 5</v>
      </c>
      <c r="E277" s="14" t="str">
        <f>HYPERLINK("http://www.lifeprint.com/asl101/pages-signs/n/numbers1-10.htm","SIX, 6")</f>
        <v>SIX, 6</v>
      </c>
      <c r="F277" s="14" t="str">
        <f>HYPERLINK("http://www.lifeprint.com/asl101/pages-signs/w/worse.htm","TIMES, MULTIPLY, WORSE")</f>
        <v>TIMES, MULTIPLY, WORSE</v>
      </c>
      <c r="G277" s="11" t="str">
        <f>HYPERLINK("http://www.lifeprint.com/asl101/pages-signs/w/what.htm","WHAT, HUH?")</f>
        <v>WHAT, HUH?</v>
      </c>
      <c r="H277" s="10"/>
      <c r="I277" s="10"/>
      <c r="J277" s="10"/>
      <c r="K277" s="10"/>
      <c r="L277" s="9"/>
    </row>
    <row r="278" spans="1:12" s="3" customFormat="1" ht="34.5" customHeight="1">
      <c r="A278" s="13">
        <v>29</v>
      </c>
      <c r="B278" s="14" t="str">
        <f>HYPERLINK("http://www.lifeprint.com/asl101/pages-signs/29/saturday-night-you-have-plan.htm","SATURDAY NIGHT, YOU HAVE PLAN?")</f>
        <v>SATURDAY NIGHT, YOU HAVE PLAN?</v>
      </c>
      <c r="C278" s="11" t="str">
        <f>HYPERLINK("http://www.lifeprint.com/asl101/pages-signs/h/have.htm","HAVE")</f>
        <v>HAVE</v>
      </c>
      <c r="D278" s="12" t="str">
        <f>HYPERLINK("http://www.lifeprint.com/asl101/pages-signs/n/night.htm","NIGHT ")</f>
        <v>NIGHT </v>
      </c>
      <c r="E278" s="12" t="str">
        <f>HYPERLINK("http://www.lifeprint.com/asl101/pages-signs/p/plan.htm","PLAN")</f>
        <v>PLAN</v>
      </c>
      <c r="F278" s="12" t="str">
        <f>HYPERLINK("http://www.lifeprint.com/asl101/pages-signs/s/saturday.htm","SATURDAY")</f>
        <v>SATURDAY</v>
      </c>
      <c r="G278" s="11" t="str">
        <f>HYPERLINK("http://www.lifeprint.com/asl101/pages-layout/indexing.htm","YOU")</f>
        <v>YOU</v>
      </c>
      <c r="H278" s="10"/>
      <c r="I278" s="10"/>
      <c r="J278" s="10"/>
      <c r="K278" s="10"/>
      <c r="L278" s="9"/>
    </row>
    <row r="279" spans="1:12" s="3" customFormat="1" ht="34.5" customHeight="1">
      <c r="A279" s="13">
        <v>29</v>
      </c>
      <c r="B279" s="14" t="str">
        <f>HYPERLINK("http://www.lifeprint.com/asl101/pages-signs/29/do-you-like-to-look-at-yourself-in-the-mirror.htm","YOU LIKE LOOK-at YOURSELF MIRROR?")</f>
        <v>YOU LIKE LOOK-at YOURSELF MIRROR?</v>
      </c>
      <c r="C279" s="11" t="str">
        <f>HYPERLINK("http://www.lifeprint.com/asl101/pages-signs/l/like.htm","LIKE (emotion)")</f>
        <v>LIKE (emotion)</v>
      </c>
      <c r="D279" s="12" t="str">
        <f>HYPERLINK("http://www.lifeprint.com/asl101/pages-signs/s/see.htm","LOOK-AT")</f>
        <v>LOOK-AT</v>
      </c>
      <c r="E279" s="14" t="str">
        <f>HYPERLINK("http://www.lifeprint.com/asl101/pages-signs/s/seem.htm","SEEM, APPEAR, MIRROR")</f>
        <v>SEEM, APPEAR, MIRROR</v>
      </c>
      <c r="F279" s="11" t="str">
        <f>HYPERLINK("http://www.lifeprint.com/asl101/pages-layout/indexing.htm","YOU")</f>
        <v>YOU</v>
      </c>
      <c r="G279" s="11" t="str">
        <f>HYPERLINK("http://www.lifeprint.com/asl101/pages-signs/s/self.htm","YOURSELF, SELF")</f>
        <v>YOURSELF, SELF</v>
      </c>
      <c r="H279" s="10"/>
      <c r="I279" s="10"/>
      <c r="J279" s="10"/>
      <c r="K279" s="10"/>
      <c r="L279" s="9"/>
    </row>
    <row r="280" spans="1:12" s="3" customFormat="1" ht="34.5" customHeight="1">
      <c r="A280" s="13">
        <v>29</v>
      </c>
      <c r="B280" s="14" t="str">
        <f>HYPERLINK("http://www.lifeprint.com/asl101/pages-signs/29/hide-seek-you-like-play.htm","HIDE AND SEEK YOU LIKE PLAY?")</f>
        <v>HIDE AND SEEK YOU LIKE PLAY?</v>
      </c>
      <c r="C280" s="12" t="str">
        <f>HYPERLINK("http://www.lifeprint.com/asl101/pages-signs/a/and.htm","AND")</f>
        <v>AND</v>
      </c>
      <c r="D280" s="12" t="str">
        <f>HYPERLINK("http://www.lifeprint.com/asl101/pages-signs/h/hide.htm","HIDE")</f>
        <v>HIDE</v>
      </c>
      <c r="E280" s="11" t="str">
        <f>HYPERLINK("http://www.lifeprint.com/asl101/pages-signs/l/like.htm","LIKE (emotion)")</f>
        <v>LIKE (emotion)</v>
      </c>
      <c r="F280" s="12" t="str">
        <f>HYPERLINK("http://www.lifeprint.com/asl101/pages-signs/p/play.htm","PLAY")</f>
        <v>PLAY</v>
      </c>
      <c r="G280" s="14" t="str">
        <f>HYPERLINK("http://www.lifeprint.com/asl101/pages-signs/s/search.htm","SEEK, SEARCH")</f>
        <v>SEEK, SEARCH</v>
      </c>
      <c r="H280" s="11" t="str">
        <f>HYPERLINK("http://www.lifeprint.com/asl101/pages-layout/indexing.htm","YOU")</f>
        <v>YOU</v>
      </c>
      <c r="I280" s="10"/>
      <c r="J280" s="10"/>
      <c r="K280" s="10"/>
      <c r="L280" s="9"/>
    </row>
    <row r="281" spans="1:12" s="3" customFormat="1" ht="34.5" customHeight="1">
      <c r="A281" s="13">
        <v>29</v>
      </c>
      <c r="B281" s="14" t="str">
        <f>HYPERLINK("http://www.lifeprint.com/asl101/pages-signs/29/you-think-person-can-fly-without-airplane.htm","YOU THINK PERSON CAN FLY WITHOUT AIRPLANE?")</f>
        <v>YOU THINK PERSON CAN FLY WITHOUT AIRPLANE?</v>
      </c>
      <c r="C281" s="12" t="str">
        <f>HYPERLINK("http://www.lifeprint.com/asl101/pages-signs/a/airplane.htm","AIRPLANE")</f>
        <v>AIRPLANE</v>
      </c>
      <c r="D281" s="11" t="str">
        <f>HYPERLINK("http://www.lifeprint.com/asl101/pages-signs/c/can.htm","CAN, ABLE")</f>
        <v>CAN, ABLE</v>
      </c>
      <c r="E281" s="11" t="str">
        <f>HYPERLINK("http://www.lifeprint.com/asl101/pages-signs/f/fly.htm","FLY")</f>
        <v>FLY</v>
      </c>
      <c r="F281" s="12" t="str">
        <f>HYPERLINK("http://www.lifeprint.com/asl101/pages-signs/a/agent.htm","PERSON, AGENT")</f>
        <v>PERSON, AGENT</v>
      </c>
      <c r="G281" s="11" t="str">
        <f>HYPERLINK("http://www.lifeprint.com/asl101/pages-signs/t/think.htm","THINK")</f>
        <v>THINK</v>
      </c>
      <c r="H281" s="14" t="str">
        <f>HYPERLINK("http://www.lifeprint.com/asl101/pages-signs/w/without.htm","WITHOUT")</f>
        <v>WITHOUT</v>
      </c>
      <c r="I281" s="11" t="str">
        <f>HYPERLINK("http://www.lifeprint.com/asl101/pages-layout/indexing.htm","YOU")</f>
        <v>YOU</v>
      </c>
      <c r="J281" s="10"/>
      <c r="K281" s="10"/>
      <c r="L281" s="9"/>
    </row>
    <row r="282" spans="1:12" s="3" customFormat="1" ht="34.5" customHeight="1">
      <c r="A282" s="13">
        <v>30</v>
      </c>
      <c r="B282" s="14" t="str">
        <f>HYPERLINK("http://www.lifeprint.com/asl101/pages-signs/30/it-wall-what-color.htm","IT WALL, what-COLOR?")</f>
        <v>IT WALL, what-COLOR?</v>
      </c>
      <c r="C282" s="12" t="str">
        <f>HYPERLINK("http://www.lifeprint.com/asl101/pages-signs/c/color.htm","COLOR")</f>
        <v>COLOR</v>
      </c>
      <c r="D282" s="12" t="str">
        <f>HYPERLINK("http://www.lifeprint.com/asl101/pages-signs/h/he.htm","HE, SHE, IT")</f>
        <v>HE, SHE, IT</v>
      </c>
      <c r="E282" s="12" t="str">
        <f>HYPERLINK("http://www.lifeprint.com/asl101/pages-signs/w/wall.htm","WALL")</f>
        <v>WALL</v>
      </c>
      <c r="F282" s="10"/>
      <c r="G282" s="10"/>
      <c r="H282" s="10"/>
      <c r="I282" s="10"/>
      <c r="J282" s="10"/>
      <c r="K282" s="10"/>
      <c r="L282" s="9"/>
    </row>
    <row r="283" spans="1:12" s="3" customFormat="1" ht="34.5" customHeight="1">
      <c r="A283" s="13">
        <v>30</v>
      </c>
      <c r="B283" s="14" t="str">
        <f>HYPERLINK("http://www.lifeprint.com/asl101/pages-signs/30/shoes-what-size-you.htm","SHOE what-SIZE YOU?")</f>
        <v>SHOE what-SIZE YOU?</v>
      </c>
      <c r="C283" s="12" t="str">
        <f>HYPERLINK("http://www.lifeprint.com/asl101/pages-signs/s/shoes.htm","SHOES")</f>
        <v>SHOES</v>
      </c>
      <c r="D283" s="14" t="str">
        <f>HYPERLINK("http://www.lifeprint.com/asl101/pages-signs/m/measure.htm","MEASURE, SIZE")</f>
        <v>MEASURE, SIZE</v>
      </c>
      <c r="E283" s="11" t="str">
        <f>HYPERLINK("http://www.lifeprint.com/asl101/pages-layout/indexing.htm","YOU")</f>
        <v>YOU</v>
      </c>
      <c r="F283" s="10"/>
      <c r="G283" s="10"/>
      <c r="H283" s="10"/>
      <c r="I283" s="10"/>
      <c r="J283" s="10"/>
      <c r="K283" s="10"/>
      <c r="L283" s="9"/>
    </row>
    <row r="284" spans="1:12" s="3" customFormat="1" ht="34.5" customHeight="1">
      <c r="A284" s="13">
        <v>30</v>
      </c>
      <c r="B284" s="14" t="str">
        <f>HYPERLINK("http://www.lifeprint.com/asl101/pages-signs/30/this-building-have-elevator.htm","THIS BUILDING HAVE ELEVATOR?")</f>
        <v>THIS BUILDING HAVE ELEVATOR?</v>
      </c>
      <c r="C284" s="11" t="str">
        <f>HYPERLINK("http://www.lifeprint.com/asl101/pages-signs/b/build.htm","BUILD, BUILDING")</f>
        <v>BUILD, BUILDING</v>
      </c>
      <c r="D284" s="12" t="str">
        <f>HYPERLINK("http://www.lifeprint.com/asl101/pages-signs/e/elevator.htm","ELEVATOR")</f>
        <v>ELEVATOR</v>
      </c>
      <c r="E284" s="11" t="str">
        <f>HYPERLINK("http://www.lifeprint.com/asl101/pages-signs/h/have.htm","HAVE")</f>
        <v>HAVE</v>
      </c>
      <c r="F284" s="11" t="str">
        <f>HYPERLINK("http://www.lifeprint.com/asl101/pages-signs/t/this.htm","THIS")</f>
        <v>THIS</v>
      </c>
      <c r="G284" s="10"/>
      <c r="H284" s="10"/>
      <c r="I284" s="10"/>
      <c r="J284" s="10"/>
      <c r="K284" s="10"/>
      <c r="L284" s="9"/>
    </row>
    <row r="285" spans="1:12" s="3" customFormat="1" ht="34.5" customHeight="1">
      <c r="A285" s="13">
        <v>30</v>
      </c>
      <c r="B285" s="14" t="str">
        <f>HYPERLINK("http://www.lifeprint.com/asl101/pages-signs/30/this-building-how-many-floors.htm","THIS BUILDING, FLOORS, HOW-MANY?")</f>
        <v>THIS BUILDING, FLOORS, HOW-MANY?</v>
      </c>
      <c r="C285" s="11" t="str">
        <f>HYPERLINK("http://www.lifeprint.com/asl101/pages-signs/b/build.htm","BUILD, BUILDING")</f>
        <v>BUILD, BUILDING</v>
      </c>
      <c r="D285" s="11" t="str">
        <f>HYPERLINK("http://www.lifeprint.com/asl101/pages-signs/f/floor.htm","FLOOR")</f>
        <v>FLOOR</v>
      </c>
      <c r="E285" s="11" t="str">
        <f>HYPERLINK("http://www.lifeprint.com/asl101/pages-signs/h/how-many.htm","HOW-MANY")</f>
        <v>HOW-MANY</v>
      </c>
      <c r="F285" s="11" t="str">
        <f>HYPERLINK("http://www.lifeprint.com/asl101/pages-signs/t/this.htm","THIS")</f>
        <v>THIS</v>
      </c>
      <c r="G285" s="10"/>
      <c r="H285" s="10"/>
      <c r="I285" s="10"/>
      <c r="J285" s="10"/>
      <c r="K285" s="10"/>
      <c r="L285" s="9"/>
    </row>
    <row r="286" spans="1:12" s="3" customFormat="1" ht="34.5" customHeight="1">
      <c r="A286" s="13">
        <v>30</v>
      </c>
      <c r="B286" s="14" t="str">
        <f>HYPERLINK("http://www.lifeprint.com/asl101/pages-signs/30/hair-you-prefer-what-color.htm","HAIR, YOU PREFER what-COLOR?")</f>
        <v>HAIR, YOU PREFER what-COLOR?</v>
      </c>
      <c r="C286" s="12" t="str">
        <f>HYPERLINK("http://www.lifeprint.com/asl101/pages-signs/c/color.htm","COLOR")</f>
        <v>COLOR</v>
      </c>
      <c r="D286" s="12" t="str">
        <f>HYPERLINK("http://www.lifeprint.com/asl101/pages-signs/h/hair.htm","HAIR")</f>
        <v>HAIR</v>
      </c>
      <c r="E286" s="11" t="str">
        <f>HYPERLINK("http://www.lifeprint.com/asl101/pages-signs/f/favorite.htm","PREFER, FAVORITE")</f>
        <v>PREFER, FAVORITE</v>
      </c>
      <c r="F286" s="11" t="str">
        <f>HYPERLINK("http://www.lifeprint.com/asl101/pages-layout/indexing.htm","YOU")</f>
        <v>YOU</v>
      </c>
      <c r="G286" s="10"/>
      <c r="H286" s="10"/>
      <c r="I286" s="10"/>
      <c r="J286" s="10"/>
      <c r="K286" s="10"/>
      <c r="L286" s="9"/>
    </row>
    <row r="287" spans="1:12" s="3" customFormat="1" ht="34.5" customHeight="1">
      <c r="A287" s="13">
        <v>30</v>
      </c>
      <c r="B287" s="14" t="str">
        <f>HYPERLINK("http://www.lifeprint.com/asl101/pages-signs/30/weekly-meeting-how-many-you.htm","WEEK-[every] MEETING HOW-MANY YOU?")</f>
        <v>WEEK-[every] MEETING HOW-MANY YOU?</v>
      </c>
      <c r="C287" s="11" t="str">
        <f>HYPERLINK("http://www.lifeprint.com/asl101/pages-signs/h/how-many.htm","HOW-MANY")</f>
        <v>HOW-MANY</v>
      </c>
      <c r="D287" s="12" t="str">
        <f>HYPERLINK("http://www.lifeprint.com/asl101/pages-signs/m/meeting.htm","MEETING")</f>
        <v>MEETING</v>
      </c>
      <c r="E287" s="14" t="str">
        <f>HYPERLINK("http://www.lifeprint.com/asl101/pages-signs/w/week.htm","WEEK, EVERY-WEEK")</f>
        <v>WEEK, EVERY-WEEK</v>
      </c>
      <c r="F287" s="11" t="str">
        <f>HYPERLINK("http://www.lifeprint.com/asl101/pages-layout/indexing.htm","YOU")</f>
        <v>YOU</v>
      </c>
      <c r="G287" s="10"/>
      <c r="H287" s="10"/>
      <c r="I287" s="10"/>
      <c r="J287" s="10"/>
      <c r="K287" s="10"/>
      <c r="L287" s="9"/>
    </row>
    <row r="288" spans="1:12" s="3" customFormat="1" ht="34.5" customHeight="1">
      <c r="A288" s="13">
        <v>30</v>
      </c>
      <c r="B288" s="14" t="str">
        <f>HYPERLINK("http://www.lifeprint.com/asl101/pages-signs/30/tomorrow-afternoon-what-do-you.htm","TOMORROW AFTERNOON, YOU what-DO?")</f>
        <v>TOMORROW AFTERNOON, YOU what-DO?</v>
      </c>
      <c r="C288" s="14" t="str">
        <f>HYPERLINK("http://www.lifeprint.com/asl101/pages-signs/a/afternoon.htm","AFTERNOON")</f>
        <v>AFTERNOON</v>
      </c>
      <c r="D288" s="12" t="str">
        <f>HYPERLINK("http://www.lifeprint.com/asl101/pages-signs/t/tomorrow.htm","TOMORROW")</f>
        <v>TOMORROW</v>
      </c>
      <c r="E288" s="11" t="str">
        <f>HYPERLINK("http://www.lifeprint.com/asl101/pages-signs/d/do-do.htm","what-DO, DO-what")</f>
        <v>what-DO, DO-what</v>
      </c>
      <c r="F288" s="11" t="str">
        <f>HYPERLINK("http://www.lifeprint.com/asl101/pages-layout/indexing.htm","YOU")</f>
        <v>YOU</v>
      </c>
      <c r="G288" s="10"/>
      <c r="H288" s="10"/>
      <c r="I288" s="10"/>
      <c r="J288" s="10"/>
      <c r="K288" s="10"/>
      <c r="L288" s="9"/>
    </row>
    <row r="289" spans="1:12" s="3" customFormat="1" ht="34.5" customHeight="1">
      <c r="A289" s="13">
        <v>30</v>
      </c>
      <c r="B289" s="14" t="str">
        <f>HYPERLINK("http://www.lifeprint.com/asl101/pages-signs/30/your-house-furniture-what-color.htm","YOUR HOUSE, FURNITURE, what-COLOR?")</f>
        <v>YOUR HOUSE, FURNITURE, what-COLOR?</v>
      </c>
      <c r="C289" s="12" t="str">
        <f>HYPERLINK("http://www.lifeprint.com/asl101/pages-signs/c/color.htm","COLOR")</f>
        <v>COLOR</v>
      </c>
      <c r="D289" s="12" t="str">
        <f>HYPERLINK("http://www.lifeprint.com/asl101/pages-signs/f/furniture.htm","FURNITURE")</f>
        <v>FURNITURE</v>
      </c>
      <c r="E289" s="12" t="str">
        <f>HYPERLINK("http://www.lifeprint.com/asl101/pages-signs/h/house.htm","HOUSE")</f>
        <v>HOUSE</v>
      </c>
      <c r="F289" s="11" t="str">
        <f>HYPERLINK("http://www.lifeprint.com/asl101/pages-signs/y/your.htm","YOUR, YOURS")</f>
        <v>YOUR, YOURS</v>
      </c>
      <c r="G289" s="10"/>
      <c r="H289" s="10"/>
      <c r="I289" s="10"/>
      <c r="J289" s="10"/>
      <c r="K289" s="10"/>
      <c r="L289" s="9"/>
    </row>
    <row r="290" spans="1:12" s="3" customFormat="1" ht="34.5" customHeight="1">
      <c r="A290" s="13">
        <v>30</v>
      </c>
      <c r="B290" s="14" t="str">
        <f>HYPERLINK("http://www.lifeprint.com/asl101/pages-signs/30/your-cell-phone-cost-how-much.htm","YOUR CELL PHONE COST HOW-MUCH?")</f>
        <v>YOUR CELL PHONE COST HOW-MUCH?</v>
      </c>
      <c r="C290" s="12" t="str">
        <f>HYPERLINK("http://www.lifeprint.com/asl101/pages-signs/c/cellphone.htm","CELL-PHONE")</f>
        <v>CELL-PHONE</v>
      </c>
      <c r="D290" s="14" t="str">
        <f>HYPERLINK("http://www.lifeprint.com/asl101/pages-signs/c/cost.htm","COST, FEE")</f>
        <v>COST, FEE</v>
      </c>
      <c r="E290" s="12" t="str">
        <f>HYPERLINK("http://www.lifeprint.com/asl101/pages-signs/h/how-much.htm","HOW-MUCH")</f>
        <v>HOW-MUCH</v>
      </c>
      <c r="F290" s="11" t="str">
        <f>HYPERLINK("http://www.lifeprint.com/asl101/pages-signs/y/your.htm","YOUR, YOURS")</f>
        <v>YOUR, YOURS</v>
      </c>
      <c r="G290" s="10"/>
      <c r="H290" s="10"/>
      <c r="I290" s="10"/>
      <c r="J290" s="10"/>
      <c r="K290" s="10"/>
      <c r="L290" s="9"/>
    </row>
    <row r="291" spans="1:12" s="3" customFormat="1" ht="34.5" customHeight="1">
      <c r="A291" s="13">
        <v>30</v>
      </c>
      <c r="B291" s="14" t="str">
        <f>HYPERLINK("http://www.lifeprint.com/asl101/pages-signs/30/your-sock-drawer-what-color.htm","YOUR SOCK DRAWER, what-COLOR?")</f>
        <v>YOUR SOCK DRAWER, what-COLOR?</v>
      </c>
      <c r="C291" s="12" t="str">
        <f>HYPERLINK("http://www.lifeprint.com/asl101/pages-signs/c/color.htm","COLOR")</f>
        <v>COLOR</v>
      </c>
      <c r="D291" s="12" t="str">
        <f>HYPERLINK("http://www.lifeprint.com/asl101/pages-signs/d/dresser.htm","DRESSER, DRAWER")</f>
        <v>DRESSER, DRAWER</v>
      </c>
      <c r="E291" s="12" t="str">
        <f>HYPERLINK("http://www.lifeprint.com/asl101/pages-signs/s/socks.htm","SOCKS")</f>
        <v>SOCKS</v>
      </c>
      <c r="F291" s="11" t="str">
        <f>HYPERLINK("http://www.lifeprint.com/asl101/pages-signs/y/your.htm","YOUR, YOURS")</f>
        <v>YOUR, YOURS</v>
      </c>
      <c r="G291" s="10"/>
      <c r="H291" s="10"/>
      <c r="I291" s="10"/>
      <c r="J291" s="10"/>
      <c r="K291" s="10"/>
      <c r="L291" s="9"/>
    </row>
    <row r="292" spans="1:12" s="3" customFormat="1" ht="34.5" customHeight="1">
      <c r="A292" s="13">
        <v>30</v>
      </c>
      <c r="B292" s="14" t="str">
        <f>HYPERLINK("http://www.lifeprint.com/asl101/pages-signs/30/your-house-street-what-name.htm","YOUR HOUSE, STREET, what-NAME?")</f>
        <v>YOUR HOUSE, STREET, what-NAME?</v>
      </c>
      <c r="C292" s="12" t="str">
        <f>HYPERLINK("http://www.lifeprint.com/asl101/pages-signs/h/house.htm","HOUSE")</f>
        <v>HOUSE</v>
      </c>
      <c r="D292" s="12" t="str">
        <f>HYPERLINK("http://www.lifeprint.com/asl101/pages-signs/n/name.htm","NAME")</f>
        <v>NAME</v>
      </c>
      <c r="E292" s="12" t="str">
        <f>HYPERLINK("http://www.lifeprint.com/asl101/pages-signs/w/way.htm","WAY, STREET, ROAD, AVENUE")</f>
        <v>WAY, STREET, ROAD, AVENUE</v>
      </c>
      <c r="F292" s="11" t="str">
        <f>HYPERLINK("http://www.lifeprint.com/asl101/pages-signs/y/your.htm","YOUR, YOURS")</f>
        <v>YOUR, YOURS</v>
      </c>
      <c r="G292" s="10"/>
      <c r="H292" s="10"/>
      <c r="I292" s="10"/>
      <c r="J292" s="10"/>
      <c r="K292" s="10"/>
      <c r="L292" s="9"/>
    </row>
    <row r="293" spans="1:12" s="3" customFormat="1" ht="34.5" customHeight="1">
      <c r="A293" s="13">
        <v>30</v>
      </c>
      <c r="B293" s="14" t="str">
        <f>HYPERLINK("http://www.lifeprint.com/asl101/pages-signs/30/your-favorite-restaurant-what.htm","YOUR FAVORITE RESTAURANT WHAT?")</f>
        <v>YOUR FAVORITE RESTAURANT WHAT?</v>
      </c>
      <c r="C293" s="11" t="str">
        <f>HYPERLINK("http://www.lifeprint.com/asl101/pages-signs/f/favorite.htm","PREFER, FAVORITE")</f>
        <v>PREFER, FAVORITE</v>
      </c>
      <c r="D293" s="12" t="str">
        <f>HYPERLINK("http://www.lifeprint.com/asl101/pages-signs/c/cafeteria.htm","RESTAURANT")</f>
        <v>RESTAURANT</v>
      </c>
      <c r="E293" s="11" t="str">
        <f>HYPERLINK("http://www.lifeprint.com/asl101/pages-signs/w/what.htm","WHAT, HUH?")</f>
        <v>WHAT, HUH?</v>
      </c>
      <c r="F293" s="11" t="str">
        <f>HYPERLINK("http://www.lifeprint.com/asl101/pages-signs/y/your.htm","YOUR, YOURS")</f>
        <v>YOUR, YOURS</v>
      </c>
      <c r="G293" s="10"/>
      <c r="H293" s="10"/>
      <c r="I293" s="10"/>
      <c r="J293" s="10"/>
      <c r="K293" s="10"/>
      <c r="L293" s="9"/>
    </row>
    <row r="294" spans="1:12" s="3" customFormat="1" ht="34.5" customHeight="1">
      <c r="A294" s="13">
        <v>30</v>
      </c>
      <c r="B294" s="14" t="str">
        <f>HYPERLINK("http://www.lifeprint.com/asl101/pages-signs/30/car-engine-you-know-how-fix.htm","CAR MACHINE-[engine], YOU KNOW HOW F-I-X?")</f>
        <v>CAR MACHINE-[engine], YOU KNOW HOW F-I-X?</v>
      </c>
      <c r="C294" s="11" t="str">
        <f>HYPERLINK("http://www.lifeprint.com/asl101/pages-signs/c/car.htm","CAR")</f>
        <v>CAR</v>
      </c>
      <c r="D294" s="14" t="str">
        <f>HYPERLINK("http://www.lifeprint.com/asl101/pages-signs/f/fix.htm","FIX, #FIX")</f>
        <v>FIX, #FIX</v>
      </c>
      <c r="E294" s="11" t="str">
        <f>HYPERLINK("http://www.lifeprint.com/asl101/pages-signs/h/how.htm","HOW")</f>
        <v>HOW</v>
      </c>
      <c r="F294" s="12" t="str">
        <f>HYPERLINK("http://www.lifeprint.com/asl101/pages-signs/k/know.htm","KNOW")</f>
        <v>KNOW</v>
      </c>
      <c r="G294" s="12" t="str">
        <f>HYPERLINK("http://www.lifeprint.com/asl101/pages-signs/m/machine.htm","MACHINE, ENGINE, FACTORY")</f>
        <v>MACHINE, ENGINE, FACTORY</v>
      </c>
      <c r="H294" s="11" t="str">
        <f>HYPERLINK("http://www.lifeprint.com/asl101/pages-layout/indexing.htm","YOU")</f>
        <v>YOU</v>
      </c>
      <c r="I294" s="10"/>
      <c r="J294" s="10"/>
      <c r="K294" s="10"/>
      <c r="L294" s="9"/>
    </row>
    <row r="295" spans="1:12" s="3" customFormat="1" ht="34.5" customHeight="1">
      <c r="A295" s="13">
        <v>30</v>
      </c>
      <c r="B295" s="14" t="str">
        <f>HYPERLINK("http://www.lifeprint.com/asl101/pages-signs/30/you-think-most-sales-agents-friendly.htm","YOU THINK MOST SELL-AGENT FRIENDLY?")</f>
        <v>YOU THINK MOST SELL-AGENT FRIENDLY?</v>
      </c>
      <c r="C295" s="11" t="str">
        <f>HYPERLINK("http://www.lifeprint.com/asl101/pages-signs/f/friendly.htm","FRIENDLY, CHEERFUL")</f>
        <v>FRIENDLY, CHEERFUL</v>
      </c>
      <c r="D295" s="12" t="str">
        <f>HYPERLINK("http://www.lifeprint.com/asl101/pages-signs/m/most.htm","MOST")</f>
        <v>MOST</v>
      </c>
      <c r="E295" s="12" t="str">
        <f>HYPERLINK("http://www.lifeprint.com/asl101/pages-signs/a/agent.htm","PERSON, AGENT")</f>
        <v>PERSON, AGENT</v>
      </c>
      <c r="F295" s="14" t="str">
        <f>HYPERLINK("http://www.lifeprint.com/asl101/pages-signs/s/store.htm","STORE, SELL")</f>
        <v>STORE, SELL</v>
      </c>
      <c r="G295" s="11" t="str">
        <f>HYPERLINK("http://www.lifeprint.com/asl101/pages-signs/t/think.htm","THINK")</f>
        <v>THINK</v>
      </c>
      <c r="H295" s="11" t="str">
        <f>HYPERLINK("http://www.lifeprint.com/asl101/pages-layout/indexing.htm","YOU")</f>
        <v>YOU</v>
      </c>
      <c r="I295" s="10"/>
      <c r="J295" s="10"/>
      <c r="K295" s="10"/>
      <c r="L295" s="9"/>
    </row>
    <row r="296" spans="1:12" s="3" customFormat="1" ht="34.5" customHeight="1">
      <c r="A296" s="13">
        <v>30</v>
      </c>
      <c r="B296" s="14" t="str">
        <f>HYPERLINK("http://www.lifeprint.com/asl101/pages-signs/30/you-start-learning-sign-when.htm","YOU START LEARN LEARN SIGN, WHEN?")</f>
        <v>YOU START LEARN LEARN SIGN, WHEN?</v>
      </c>
      <c r="C296" s="15" t="str">
        <f>HYPERLINK("http://www.lifeprint.com/asl101/pages-signs/l/learn.htm","LEARN")</f>
        <v>LEARN</v>
      </c>
      <c r="D296" s="12" t="str">
        <f>HYPERLINK("http://www.lifeprint.com/asl101/pages-signs/l/learn.htm","LEARN")</f>
        <v>LEARN</v>
      </c>
      <c r="E296" s="11" t="str">
        <f>HYPERLINK("http://www.lifeprint.com/asl101/pages-signs/s/sign.htm","SIGN")</f>
        <v>SIGN</v>
      </c>
      <c r="F296" s="12" t="str">
        <f>HYPERLINK("http://www.lifeprint.com/asl101/pages-signs/b/begin.htm","START, BEGIN")</f>
        <v>START, BEGIN</v>
      </c>
      <c r="G296" s="12" t="str">
        <f>HYPERLINK("http://www.lifeprint.com/asl101/pages-signs/w/when.htm","WHEN")</f>
        <v>WHEN</v>
      </c>
      <c r="H296" s="11" t="str">
        <f>HYPERLINK("http://www.lifeprint.com/asl101/pages-layout/indexing.htm","YOU")</f>
        <v>YOU</v>
      </c>
      <c r="I296" s="10"/>
      <c r="J296" s="10"/>
      <c r="K296" s="10"/>
      <c r="L296" s="9"/>
    </row>
    <row r="297" spans="1:12" s="3" customFormat="1" ht="34.5" customHeight="1">
      <c r="A297" s="13">
        <v>30</v>
      </c>
      <c r="B297" s="14" t="str">
        <f>HYPERLINK("http://www.lifeprint.com/asl101/pages-signs/30/your-family-any-engineers.htm","YOUR FAMILY ANY MEASURE+AGENT-[engineer]?")</f>
        <v>YOUR FAMILY ANY MEASURE+AGENT-[engineer]?</v>
      </c>
      <c r="C297" s="12" t="str">
        <f>HYPERLINK("http://www.lifeprint.com/asl101/pages-signs/a/any.htm","ANY")</f>
        <v>ANY</v>
      </c>
      <c r="D297" s="14" t="str">
        <f>HYPERLINK("http://www.lifeprint.com/asl101/pages-signs/m/measure.htm","ENGINEER")</f>
        <v>ENGINEER</v>
      </c>
      <c r="E297" s="11" t="str">
        <f>HYPERLINK("http://www.lifeprint.com/asl101/pages-signs/f/family.htm","FAMILY")</f>
        <v>FAMILY</v>
      </c>
      <c r="F297" s="12" t="str">
        <f>HYPERLINK("http://www.lifeprint.com/asl101/pages-signs/a/agent.htm","PERSON, AGENT")</f>
        <v>PERSON, AGENT</v>
      </c>
      <c r="G297" s="14" t="str">
        <f>HYPERLINK("http://www.lifeprint.com/asl101/pages-signs/m/measure.htm","MEASURE, SIZE")</f>
        <v>MEASURE, SIZE</v>
      </c>
      <c r="H297" s="11" t="str">
        <f>HYPERLINK("http://www.lifeprint.com/asl101/pages-signs/y/your.htm","YOUR, YOURS")</f>
        <v>YOUR, YOURS</v>
      </c>
      <c r="I297" s="10"/>
      <c r="J297" s="10"/>
      <c r="K297" s="10"/>
      <c r="L297" s="9"/>
    </row>
    <row r="298" spans="1:12" s="3" customFormat="1" ht="34.5" customHeight="1">
      <c r="A298" s="13">
        <v>30</v>
      </c>
      <c r="B298" s="14" t="str">
        <f>HYPERLINK("http://www.lifeprint.com/asl101/pages-signs/30/janitor-this-building-you-know-his-name.htm","JANITOR THIS BUILDING, YOU KNOW HIS/HER NAME?")</f>
        <v>JANITOR THIS BUILDING, YOU KNOW HIS/HER NAME?</v>
      </c>
      <c r="C298" s="11" t="str">
        <f>HYPERLINK("http://www.lifeprint.com/asl101/pages-signs/b/build.htm","BUILD, BUILDING")</f>
        <v>BUILD, BUILDING</v>
      </c>
      <c r="D298" s="12" t="str">
        <f>HYPERLINK("http://www.lifeprint.com/asl101/pages-signs/h/his.htm","HIS, HERS, ITS")</f>
        <v>HIS, HERS, ITS</v>
      </c>
      <c r="E298" s="12" t="str">
        <f>HYPERLINK("http://www.lifeprint.com/asl101/pages-signs/j/janitor.htm","JANITOR")</f>
        <v>JANITOR</v>
      </c>
      <c r="F298" s="12" t="str">
        <f>HYPERLINK("http://www.lifeprint.com/asl101/pages-signs/k/know.htm","KNOW")</f>
        <v>KNOW</v>
      </c>
      <c r="G298" s="12" t="str">
        <f>HYPERLINK("http://www.lifeprint.com/asl101/pages-signs/n/name.htm","NAME")</f>
        <v>NAME</v>
      </c>
      <c r="H298" s="11" t="str">
        <f>HYPERLINK("http://www.lifeprint.com/asl101/pages-signs/t/this.htm","THIS")</f>
        <v>THIS</v>
      </c>
      <c r="I298" s="11" t="str">
        <f>HYPERLINK("http://www.lifeprint.com/asl101/pages-layout/indexing.htm","YOU")</f>
        <v>YOU</v>
      </c>
      <c r="J298" s="10"/>
      <c r="K298" s="10"/>
      <c r="L298" s="9"/>
    </row>
    <row r="299" spans="1:12" s="3" customFormat="1" ht="34.5" customHeight="1">
      <c r="A299" s="13">
        <v>30</v>
      </c>
      <c r="B299" s="14" t="str">
        <f>HYPERLINK("http://www.lifeprint.com/asl101/pages-signs/30/you-give-up-email-from-now-on-200000-dollars-you.htm","EMAIL, YOU GIVE-UP FROM-NOW-ON FOR $200,000 YOU?")</f>
        <v>EMAIL, YOU GIVE-UP FROM-NOW-ON FOR $200,000 YOU?</v>
      </c>
      <c r="C299" s="12" t="str">
        <f>HYPERLINK("http://www.lifeprint.com/asl101/pages-signs/e/email.htm","EMAIL")</f>
        <v>EMAIL</v>
      </c>
      <c r="D299" s="11" t="str">
        <f>HYPERLINK("http://www.lifeprint.com/asl101/pages-signs/f/for.htm","FOR")</f>
        <v>FOR</v>
      </c>
      <c r="E299" s="12" t="str">
        <f>HYPERLINK("http://www.lifeprint.com/asl101/pages-signs/f/from-now-on.htm","FROM NOW ON, FROM THEN ON")</f>
        <v>FROM NOW ON, FROM THEN ON</v>
      </c>
      <c r="F299" s="12" t="str">
        <f>HYPERLINK("http://www.lifeprint.com/asl101/pages-signs/g/give-up.htm","GIVE-UP, SACRIFICE")</f>
        <v>GIVE-UP, SACRIFICE</v>
      </c>
      <c r="G299" s="14" t="str">
        <f>HYPERLINK("http://www.lifeprint.com/asl101/pages-signs/n/numbers1000andup.htm","THOUSAND, 1,000")</f>
        <v>THOUSAND, 1,000</v>
      </c>
      <c r="H299" s="14" t="str">
        <f>HYPERLINK("http://www.lifeprint.com/asl101/pages-signs/n/numbers100-900.htm","TWO-HUNDRED, 200")</f>
        <v>TWO-HUNDRED, 200</v>
      </c>
      <c r="I299" s="11" t="str">
        <f>HYPERLINK("http://www.lifeprint.com/asl101/pages-layout/indexing.htm","YOU")</f>
        <v>YOU</v>
      </c>
      <c r="J299" s="10"/>
      <c r="K299" s="10"/>
      <c r="L299" s="9"/>
    </row>
    <row r="300" spans="1:12" s="3" customFormat="1" ht="34.5" customHeight="1">
      <c r="A300" s="13">
        <v>30</v>
      </c>
      <c r="B300" s="14" t="str">
        <f>HYPERLINK("http://www.lifeprint.com/asl101/pages-signs/30/suppose-this-class-you-fail-responsible-who.htm","SUPPOSE THIS CLASS YOU FAIL, RESPONSIBLE WHO?")</f>
        <v>SUPPOSE THIS CLASS YOU FAIL, RESPONSIBLE WHO?</v>
      </c>
      <c r="C300" s="12" t="str">
        <f>HYPERLINK("http://www.lifeprint.com/asl101/pages-signs/c/class.htm","CLASS")</f>
        <v>CLASS</v>
      </c>
      <c r="D300" s="12" t="str">
        <f>HYPERLINK("http://www.lifeprint.com/asl101/pages-signs/f/fail.htm","FAIL")</f>
        <v>FAIL</v>
      </c>
      <c r="E300" s="11" t="str">
        <f>HYPERLINK("http://www.lifeprint.com/asl101/pages-signs/i/idea.htm","IF, SUPPOSE")</f>
        <v>IF, SUPPOSE</v>
      </c>
      <c r="F300" s="12" t="str">
        <f>HYPERLINK("http://www.lifeprint.com/asl101/pages-signs/r/responsible.htm","RESPONSIBLE")</f>
        <v>RESPONSIBLE</v>
      </c>
      <c r="G300" s="11" t="str">
        <f>HYPERLINK("http://www.lifeprint.com/asl101/pages-signs/t/this.htm","THIS")</f>
        <v>THIS</v>
      </c>
      <c r="H300" s="11" t="str">
        <f>HYPERLINK("http://www.lifeprint.com/asl101/pages-signs/w/who.htm","WHO")</f>
        <v>WHO</v>
      </c>
      <c r="I300" s="11" t="str">
        <f>HYPERLINK("http://www.lifeprint.com/asl101/pages-layout/indexing.htm","YOU")</f>
        <v>YOU</v>
      </c>
      <c r="J300" s="10"/>
      <c r="K300" s="10"/>
      <c r="L300" s="9"/>
    </row>
    <row r="301" spans="1:12" s="3" customFormat="1" ht="34.5" customHeight="1">
      <c r="A301" s="8">
        <v>30</v>
      </c>
      <c r="B301" s="27" t="str">
        <f>HYPERLINK("http://www.lifeprint.com/asl101/pages-signs/30/suppose-your-dog-sick-you-take-it-to-the-vet.htm","SUPPOSE YOUR DOG SICK, YOU CARRY VET?")</f>
        <v>SUPPOSE YOUR DOG SICK, YOU CARRY VET?</v>
      </c>
      <c r="C301" s="7" t="str">
        <f>HYPERLINK("http://www.lifeprint.com/asl101/pages-signs/b/bring.htm","BRING, CARRY")</f>
        <v>BRING, CARRY</v>
      </c>
      <c r="D301" s="6" t="str">
        <f>HYPERLINK("http://www.lifeprint.com/asl101/pages-signs/d/dog.htm","DOG")</f>
        <v>DOG</v>
      </c>
      <c r="E301" s="6" t="str">
        <f>HYPERLINK("http://www.lifeprint.com/asl101/pages-signs/i/idea.htm","IF, SUPPOSE")</f>
        <v>IF, SUPPOSE</v>
      </c>
      <c r="F301" s="7" t="str">
        <f>HYPERLINK("http://www.lifeprint.com/asl101/pages-signs/s/sick.htm","SICK")</f>
        <v>SICK</v>
      </c>
      <c r="G301" s="7" t="str">
        <f>HYPERLINK("http://www.lifeprint.com/asl101/pages-signs/v/vet.htm","VET")</f>
        <v>VET</v>
      </c>
      <c r="H301" s="6" t="str">
        <f>HYPERLINK("http://www.lifeprint.com/asl101/pages-layout/indexing.htm","YOU")</f>
        <v>YOU</v>
      </c>
      <c r="I301" s="6" t="str">
        <f>HYPERLINK("http://www.lifeprint.com/asl101/pages-signs/y/your.htm","YOUR, YOURS")</f>
        <v>YOUR, YOURS</v>
      </c>
      <c r="J301" s="5"/>
      <c r="K301" s="5"/>
      <c r="L301" s="4"/>
    </row>
  </sheetData>
  <sheetProtection/>
  <hyperlinks>
    <hyperlink ref="B54" r:id="rId1" display="=HYPERLINK(&quot;http://www.lifeprint.com/asl101/pages-signs/18/car-crash-how-many-times-you.htm&quot;,&quot;CAR CL:/CL:-&quot;crash&quot; HOW-MANY TIME YOU?&quot;)"/>
    <hyperlink ref="B49" r:id="rId2" display="=HYPERLINK(&quot;http://www.lifeprint.com/asl101/pages-signs/18/how-you-sign-rocket.htm&quot;,&quot;HOW YOU SIGN &quot;R-O-C-K-E-T&quot;?&quot;)"/>
    <hyperlink ref="B56" r:id="rId3" display="=HYPERLINK(&quot;http://www.lifeprint.com/asl101/pages-signs/18/you-prefer-car-or-truck.htm&quot;,&quot;YOU PREFER CAR [bodyshift-&quot;or&quot;] TRUCK?&quot;)"/>
  </hyperlinks>
  <printOptions/>
  <pageMargins left="0.7" right="0.7" top="0.75" bottom="0.75" header="0.3" footer="0.3"/>
  <pageSetup orientation="portrait" paperSize="9"/>
  <tableParts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Lifeprint curriculum: Level 02 sentences</dc:title>
  <dc:subject/>
  <dc:creator>Lifeprint</dc:creator>
  <cp:keywords/>
  <dc:description/>
  <cp:lastModifiedBy>Lifeprint</cp:lastModifiedBy>
  <dcterms:created xsi:type="dcterms:W3CDTF">2015-01-21T03:27:49Z</dcterms:created>
  <dcterms:modified xsi:type="dcterms:W3CDTF">2015-01-21T03:48:17Z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